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755" windowHeight="5040" tabRatio="662" activeTab="0"/>
  </bookViews>
  <sheets>
    <sheet name="Définitions des critères RRV" sheetId="1" r:id="rId1"/>
    <sheet name="paramètres &amp; scénarios" sheetId="2" r:id="rId2"/>
    <sheet name="pluie" sheetId="3" r:id="rId3"/>
    <sheet name="Graph-Pluie" sheetId="4" r:id="rId4"/>
    <sheet name="simulation" sheetId="5" r:id="rId5"/>
    <sheet name="simulation_graphs" sheetId="6" r:id="rId6"/>
    <sheet name="Résumé scénarios" sheetId="7" r:id="rId7"/>
    <sheet name="res_pêche" sheetId="8" r:id="rId8"/>
    <sheet name="res_récréation" sheetId="9" r:id="rId9"/>
    <sheet name="res_alimentation" sheetId="10" r:id="rId10"/>
    <sheet name="graphs_capacité" sheetId="11" r:id="rId11"/>
    <sheet name="graphs_seuil" sheetId="12" r:id="rId12"/>
    <sheet name="graphs_demande" sheetId="13" r:id="rId13"/>
  </sheets>
  <definedNames>
    <definedName name="area">'paramètres &amp; scénarios'!$D$23</definedName>
    <definedName name="bottom">'simulation_graphs'!#REF!</definedName>
    <definedName name="capacity">'paramètres &amp; scénarios'!$D$15</definedName>
    <definedName name="catch">'paramètres &amp; scénarios'!$D$12</definedName>
    <definedName name="depthmax">'paramètres &amp; scénarios'!$D$25</definedName>
    <definedName name="depthmin">'paramètres &amp; scénarios'!$D$24</definedName>
    <definedName name="dinm">'paramètres &amp; scénarios'!$D$13</definedName>
    <definedName name="empty">'simulation_graphs'!#REF!</definedName>
    <definedName name="fail">'paramètres &amp; scénarios'!$D$19</definedName>
    <definedName name="Fiabilite_alimentation">'paramètres &amp; scénarios'!$B$32</definedName>
    <definedName name="Fiabilite_peche">'paramètres &amp; scénarios'!$B$34</definedName>
    <definedName name="Fiabilite_recreation">'paramètres &amp; scénarios'!$B$33</definedName>
    <definedName name="Intensite_alim">'paramètres &amp; scénarios'!$D$32</definedName>
    <definedName name="Intensite_peche">'paramètres &amp; scénarios'!$D$34</definedName>
    <definedName name="Intensite_recre">'paramètres &amp; scénarios'!$D$33</definedName>
    <definedName name="jours_alim">'paramètres &amp; scénarios'!$E$32</definedName>
    <definedName name="jours_peche">'paramètres &amp; scénarios'!$E$34</definedName>
    <definedName name="jours_recre">'paramètres &amp; scénarios'!$E$33</definedName>
    <definedName name="length">'paramètres &amp; scénarios'!$D$21</definedName>
    <definedName name="nmonth">'paramètres &amp; scénarios'!$D$14</definedName>
    <definedName name="obj_alim">'paramètres &amp; scénarios'!$C$40</definedName>
    <definedName name="_xlnm.Print_Area" localSheetId="10">'graphs_capacité'!$A$1:$P$37</definedName>
    <definedName name="_xlnm.Print_Area" localSheetId="12">'graphs_demande'!$A$1:$P$37</definedName>
    <definedName name="_xlnm.Print_Area" localSheetId="11">'graphs_seuil'!$A$1:$P$38</definedName>
    <definedName name="Resilience_alim">'paramètres &amp; scénarios'!$C$32</definedName>
    <definedName name="Resilience_peche">'paramètres &amp; scénarios'!$C$34</definedName>
    <definedName name="Resilience_recre">'paramètres &amp; scénarios'!$C$33</definedName>
    <definedName name="target">'paramètres &amp; scénarios'!$D$16</definedName>
    <definedName name="vul2">'simulation'!#REF!</definedName>
    <definedName name="warn">'paramètres &amp; scénarios'!$D$17</definedName>
    <definedName name="warning">'paramètres &amp; scénarios'!$D$18</definedName>
    <definedName name="width">'paramètres &amp; scénarios'!$D$22</definedName>
  </definedNames>
  <calcPr fullCalcOnLoad="1"/>
</workbook>
</file>

<file path=xl/comments2.xml><?xml version="1.0" encoding="utf-8"?>
<comments xmlns="http://schemas.openxmlformats.org/spreadsheetml/2006/main">
  <authors>
    <author>Bettina Schaefli</author>
  </authors>
  <commentList>
    <comment ref="D30" authorId="0">
      <text>
        <r>
          <rPr>
            <b/>
            <sz val="8"/>
            <rFont val="Tahoma"/>
            <family val="0"/>
          </rPr>
          <t>Bettina Schaefli:</t>
        </r>
        <r>
          <rPr>
            <sz val="8"/>
            <rFont val="Tahoma"/>
            <family val="0"/>
          </rPr>
          <t xml:space="preserve">
en anglais: vulnerability</t>
        </r>
      </text>
    </comment>
    <comment ref="B30" authorId="0">
      <text>
        <r>
          <rPr>
            <b/>
            <sz val="8"/>
            <rFont val="Tahoma"/>
            <family val="0"/>
          </rPr>
          <t>Bettina Schaefli:</t>
        </r>
        <r>
          <rPr>
            <sz val="8"/>
            <rFont val="Tahoma"/>
            <family val="0"/>
          </rPr>
          <t xml:space="preserve">
en anglais: reliability</t>
        </r>
      </text>
    </comment>
    <comment ref="C32" authorId="0">
      <text>
        <r>
          <rPr>
            <b/>
            <sz val="8"/>
            <rFont val="Tahoma"/>
            <family val="0"/>
          </rPr>
          <t>Bettina Schaefli:</t>
        </r>
        <r>
          <rPr>
            <sz val="8"/>
            <rFont val="Tahoma"/>
            <family val="0"/>
          </rPr>
          <t xml:space="preserve">
pas défini pour fiabilité =100
</t>
        </r>
      </text>
    </comment>
  </commentList>
</comments>
</file>

<file path=xl/sharedStrings.xml><?xml version="1.0" encoding="utf-8"?>
<sst xmlns="http://schemas.openxmlformats.org/spreadsheetml/2006/main" count="371" uniqueCount="202">
  <si>
    <t>Catchment Area</t>
  </si>
  <si>
    <t>m2</t>
  </si>
  <si>
    <t>m3</t>
  </si>
  <si>
    <t>Reliability</t>
  </si>
  <si>
    <t>Resilience</t>
  </si>
  <si>
    <t>Vulnerability</t>
  </si>
  <si>
    <t>mm</t>
  </si>
  <si>
    <t>%</t>
  </si>
  <si>
    <t>Recreation</t>
  </si>
  <si>
    <t>Area</t>
  </si>
  <si>
    <t>m</t>
  </si>
  <si>
    <t>Area target</t>
  </si>
  <si>
    <t>Nom du paramètre</t>
  </si>
  <si>
    <t>Valeur</t>
  </si>
  <si>
    <t>dinm</t>
  </si>
  <si>
    <t>target</t>
  </si>
  <si>
    <t>warning</t>
  </si>
  <si>
    <t xml:space="preserve">warn </t>
  </si>
  <si>
    <t>Warn capacity</t>
  </si>
  <si>
    <t>index</t>
  </si>
  <si>
    <t>warning index</t>
  </si>
  <si>
    <t>catch</t>
  </si>
  <si>
    <t>capacity</t>
  </si>
  <si>
    <t>Reservoir capacity</t>
  </si>
  <si>
    <t>fail</t>
  </si>
  <si>
    <t>Fail level</t>
  </si>
  <si>
    <t>Pêche</t>
  </si>
  <si>
    <t>10^6 l/jour</t>
  </si>
  <si>
    <t>Eau potable</t>
  </si>
  <si>
    <t>Année</t>
  </si>
  <si>
    <t>Mois</t>
  </si>
  <si>
    <t>Pluie effective</t>
  </si>
  <si>
    <t>Abbréviation</t>
  </si>
  <si>
    <t>area</t>
  </si>
  <si>
    <t>depth</t>
  </si>
  <si>
    <t>Days in month</t>
  </si>
  <si>
    <t>Explication</t>
  </si>
  <si>
    <t>Tous les mois ont le même nombre de jours.</t>
  </si>
  <si>
    <t>Supply target</t>
  </si>
  <si>
    <t>Fiabilité</t>
  </si>
  <si>
    <t>10^6 l</t>
  </si>
  <si>
    <t>Dans le cadre de cet exercice les critères RRV sont définis comme suit</t>
  </si>
  <si>
    <t>R</t>
  </si>
  <si>
    <t>Résilience</t>
  </si>
  <si>
    <t>Intensité</t>
  </si>
  <si>
    <t>Abbr.</t>
  </si>
  <si>
    <t>Anglais</t>
  </si>
  <si>
    <t>Français</t>
  </si>
  <si>
    <t>Définition</t>
  </si>
  <si>
    <t>=somme des mois sans défaillance / nombre de mois total</t>
  </si>
  <si>
    <t>mois de rétablissement = mois sans défaillance qui suit un mois avec défaillance</t>
  </si>
  <si>
    <t>=somme des mois de rétablissement / somme desmois avec défaillance;</t>
  </si>
  <si>
    <t>alimentation</t>
  </si>
  <si>
    <t>[%]</t>
  </si>
  <si>
    <t>récréation</t>
  </si>
  <si>
    <t>pêche</t>
  </si>
  <si>
    <t>Objectif d'alimentation</t>
  </si>
  <si>
    <t>Eau fournie</t>
  </si>
  <si>
    <t>Défaillance d'alimentation totale</t>
  </si>
  <si>
    <t># jours de défaillance</t>
  </si>
  <si>
    <t>nmonth</t>
  </si>
  <si>
    <t>Total number of months</t>
  </si>
  <si>
    <t>Atteinte de l'objectif d'alimentation</t>
  </si>
  <si>
    <t>Intensité de la défaillance max.</t>
  </si>
  <si>
    <t>10^6 l/jour pendant 1 mois</t>
  </si>
  <si>
    <t>Détails pour l'alimentation en eau potable</t>
  </si>
  <si>
    <t>Capacité</t>
  </si>
  <si>
    <t>Niveau de défaillance</t>
  </si>
  <si>
    <t>Niveau critique de rempl.</t>
  </si>
  <si>
    <t>10^'6 l/jour</t>
  </si>
  <si>
    <t>Niveau critique</t>
  </si>
  <si>
    <t>% de remplissage</t>
  </si>
  <si>
    <t>Surface critique</t>
  </si>
  <si>
    <t>obj_alim</t>
  </si>
  <si>
    <t>Fiabilite_alimentation</t>
  </si>
  <si>
    <t>Fiabilite_recreation</t>
  </si>
  <si>
    <t>Resilience_recre</t>
  </si>
  <si>
    <t>Intensite_recre</t>
  </si>
  <si>
    <t>Fiabilite_peche</t>
  </si>
  <si>
    <t>Resilience_peche</t>
  </si>
  <si>
    <t>Intensite_peche</t>
  </si>
  <si>
    <t>jours_recre</t>
  </si>
  <si>
    <t>target1</t>
  </si>
  <si>
    <t>Created by Bettina Schaefli on 27.01.2003</t>
  </si>
  <si>
    <t>target2</t>
  </si>
  <si>
    <t>target3</t>
  </si>
  <si>
    <t>target4</t>
  </si>
  <si>
    <t>target5</t>
  </si>
  <si>
    <t>target6</t>
  </si>
  <si>
    <t>warning1</t>
  </si>
  <si>
    <t>warning2</t>
  </si>
  <si>
    <t>warning3</t>
  </si>
  <si>
    <t>warning4</t>
  </si>
  <si>
    <t>warning5</t>
  </si>
  <si>
    <t>warning6</t>
  </si>
  <si>
    <t>warning7</t>
  </si>
  <si>
    <t>capacity1</t>
  </si>
  <si>
    <t>Created by Bettina Schaefli on 27.01.2003
Modified by Bettina Schaefli on 27.01.2003</t>
  </si>
  <si>
    <t>capacity2</t>
  </si>
  <si>
    <t>capacity3</t>
  </si>
  <si>
    <t>capacity4</t>
  </si>
  <si>
    <t>capacity5</t>
  </si>
  <si>
    <t>capacity6</t>
  </si>
  <si>
    <t>capacity7</t>
  </si>
  <si>
    <t>capacity8</t>
  </si>
  <si>
    <t>capacity9</t>
  </si>
  <si>
    <t>capacity10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</si>
  <si>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</si>
  <si>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</si>
  <si>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</si>
  <si>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</si>
  <si>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</si>
  <si>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</si>
  <si>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</si>
  <si>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Resilience_alim</t>
  </si>
  <si>
    <t>Intensite_alim</t>
  </si>
  <si>
    <t>jours_alim</t>
  </si>
  <si>
    <t>jours_peche</t>
  </si>
  <si>
    <t>Profondeur critique min</t>
  </si>
  <si>
    <t>Profondeur critique max</t>
  </si>
  <si>
    <t xml:space="preserve">m </t>
  </si>
  <si>
    <t>Depth minimum target</t>
  </si>
  <si>
    <t>Depth maximum target</t>
  </si>
  <si>
    <t>capacity11</t>
  </si>
  <si>
    <t>Created by Bettina Schaefli on 28.01.2003</t>
  </si>
  <si>
    <t>capacity12</t>
  </si>
  <si>
    <t>capacity14</t>
  </si>
  <si>
    <t xml:space="preserve">
Modified by Bettina Schaefli on 28.01.2003</t>
  </si>
  <si>
    <t>Created by Bettina Schaefli on 28.01.2003
Modified by Bettina Schaefli on 28.01.2003</t>
  </si>
  <si>
    <t>capacity15</t>
  </si>
  <si>
    <t>satisfaction de la demande</t>
  </si>
  <si>
    <t>Capacité [m3]</t>
  </si>
  <si>
    <t>Capacité [10^6m3]</t>
  </si>
  <si>
    <t>Demande</t>
  </si>
  <si>
    <t>Scénarios variation de la capacité</t>
  </si>
  <si>
    <t>Scénarios variation du seuil critique de remplissage</t>
  </si>
  <si>
    <t>Scénarios variation de la demande en eau potable</t>
  </si>
  <si>
    <t>Seuil critique de remplissage</t>
  </si>
  <si>
    <t>Seuil de défaillance p. alimentation</t>
  </si>
  <si>
    <t>Surface objectif</t>
  </si>
  <si>
    <t>Prof max</t>
  </si>
  <si>
    <t>Prof min</t>
  </si>
  <si>
    <t>défaillance</t>
  </si>
  <si>
    <t>rétablissement</t>
  </si>
  <si>
    <t>inténsité de défaillance</t>
  </si>
  <si>
    <t>Surface-objectif</t>
  </si>
  <si>
    <t>Stockage relatif</t>
  </si>
  <si>
    <t>Stockage</t>
  </si>
  <si>
    <t>ou S' correspond au mois précédent</t>
  </si>
  <si>
    <t>S est le stockage à la fin du mois; la pluie pendant le mois, E l'évaporation pendant le mois, le prélèvement Q prévu est fixé au début de mois basé sur le stockage actuel disponible</t>
  </si>
  <si>
    <t>S = S' + P-E - Q</t>
  </si>
  <si>
    <t>Prélèvement possible</t>
  </si>
  <si>
    <t>Prélèvement prévu</t>
  </si>
  <si>
    <t>Limite de défaillance</t>
  </si>
  <si>
    <t>Seuil critique</t>
  </si>
  <si>
    <t>Génération de scénarios: a) manuellement en modifiant les cases oranges</t>
  </si>
  <si>
    <t>V</t>
  </si>
  <si>
    <t>=intensité maximale des défaillances sur 1 mois/valeur obectif</t>
  </si>
  <si>
    <t>V alimentation en eau potable</t>
  </si>
  <si>
    <t>V pêche</t>
  </si>
  <si>
    <t>V récréation</t>
  </si>
  <si>
    <t>Unité</t>
  </si>
  <si>
    <t>prélèvement = IF(stockage relatif &gt; seuil critique;demande;demande/2)</t>
  </si>
  <si>
    <t>si prélèvement&lt; demande*niveau de défaillance alors la situation est une défaillance</t>
  </si>
  <si>
    <t>Feuille de gestion des simulations et des scénarios</t>
  </si>
  <si>
    <t>Résultats de la simulation</t>
  </si>
  <si>
    <t>à faire varier pour analyse de scénarios</t>
  </si>
  <si>
    <t>Paramètres de simulation</t>
  </si>
  <si>
    <t>Génération de scénarios: b) automatiquement avec la fonction tools\scenarios et ensuite edit ou add ou delete; si on clique sur "summary" Excel fait un résumé automatique; il suffit ensuite de copier les nouvelles valeurs dans la feuille appellée "résumé scénarios"</t>
  </si>
  <si>
    <t>=max (intensités de défaillance)/(profondeur objectif max - profondeur objectif min.)</t>
  </si>
  <si>
    <t>=max (intensités de défaillance)/surface objectif</t>
  </si>
  <si>
    <t>Profondeur objectif min.</t>
  </si>
  <si>
    <t>Profondeur objectif max.</t>
  </si>
  <si>
    <t>1 mois  Vul</t>
  </si>
  <si>
    <t>1 mois  Vul %</t>
  </si>
  <si>
    <t>Résultats pour la pêche</t>
  </si>
  <si>
    <t>Résultats pour la récréation</t>
  </si>
  <si>
    <t>Résultats pour l'alimentation en eau potable</t>
  </si>
  <si>
    <t>Largeur objectif</t>
  </si>
  <si>
    <t>width</t>
  </si>
  <si>
    <t>width target</t>
  </si>
  <si>
    <t>length</t>
  </si>
  <si>
    <t>actual lake length</t>
  </si>
  <si>
    <t>Longueur du lac</t>
  </si>
  <si>
    <t>Evaporation</t>
  </si>
  <si>
    <t>Ceci est le résultat automatique de la fonction tools\scenarios\summary, executé dans la feuille paramètres &amp; scénarios</t>
  </si>
  <si>
    <t>Si on modifie les scénarios, il faut refaire un résumé et copier les nouvelles valeurs dans cette feuille</t>
  </si>
  <si>
    <t>Profondeur actuelle</t>
  </si>
  <si>
    <t>L'intensité pourrait aussi se définir comme la moyenne (au lieu du maximum) de toutes les défaillances observées.</t>
  </si>
  <si>
    <r>
      <t>=</t>
    </r>
    <r>
      <rPr>
        <sz val="10"/>
        <color indexed="8"/>
        <rFont val="Arial"/>
        <family val="2"/>
      </rPr>
      <t>max</t>
    </r>
    <r>
      <rPr>
        <sz val="10"/>
        <color indexed="12"/>
        <rFont val="Arial"/>
        <family val="2"/>
      </rPr>
      <t>*</t>
    </r>
    <r>
      <rPr>
        <sz val="10"/>
        <rFont val="Arial"/>
        <family val="0"/>
      </rPr>
      <t xml:space="preserve"> (intensités de défaillance)/demande</t>
    </r>
  </si>
  <si>
    <t>Rq:           *</t>
  </si>
  <si>
    <t>Pluie effective totale:</t>
  </si>
  <si>
    <t>!!!!!!    Important :</t>
  </si>
  <si>
    <t>Seulement les cases en -Bleu Clair- sont à remplir      !!!!!!</t>
  </si>
  <si>
    <t xml:space="preserve">Intensité totale de débordement </t>
  </si>
  <si>
    <t xml:space="preserve">Intensité maximale de débordement </t>
  </si>
  <si>
    <t>10^6 m3</t>
  </si>
  <si>
    <t>10^6 m3 pendant 1 mois</t>
  </si>
  <si>
    <t xml:space="preserve">Volume </t>
  </si>
  <si>
    <t>Débordé</t>
  </si>
  <si>
    <t xml:space="preserve">intensité de défaillance </t>
  </si>
  <si>
    <t>Pluie Observée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</si>
</sst>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#,##0.0"/>
    <numFmt numFmtId="182" formatCode="0.0"/>
    <numFmt numFmtId="183" formatCode="0.000000"/>
    <numFmt numFmtId="184" formatCode="0.0000000"/>
    <numFmt numFmtId="185" formatCode="0.00000"/>
    <numFmt numFmtId="186" formatCode="0.0000"/>
    <numFmt numFmtId="187" formatCode="0.000"/>
    <numFmt numFmtId="188" formatCode="0.E+00"/>
    <numFmt numFmtId="189" formatCode="0.0E+00"/>
    <numFmt numFmtId="190" formatCode="0.00000000"/>
    <numFmt numFmtId="191" formatCode="\1000,000"/>
    <numFmt numFmtId="192" formatCode="###,###"/>
  </numFmts>
  <fonts count="26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b/>
      <sz val="12"/>
      <color indexed="10"/>
      <name val="Arial"/>
      <family val="2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0"/>
    </font>
    <font>
      <sz val="11.5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182" fontId="0" fillId="0" borderId="0" xfId="0" applyNumberFormat="1" applyAlignment="1">
      <alignment/>
    </xf>
    <xf numFmtId="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 quotePrefix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0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8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15" fillId="4" borderId="10" xfId="0" applyFont="1" applyFill="1" applyBorder="1" applyAlignment="1">
      <alignment horizontal="right"/>
    </xf>
    <xf numFmtId="0" fontId="15" fillId="4" borderId="11" xfId="0" applyFont="1" applyFill="1" applyBorder="1" applyAlignment="1">
      <alignment horizontal="right"/>
    </xf>
    <xf numFmtId="181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0" fontId="17" fillId="4" borderId="11" xfId="0" applyFont="1" applyFill="1" applyBorder="1" applyAlignment="1">
      <alignment horizontal="left"/>
    </xf>
    <xf numFmtId="0" fontId="17" fillId="4" borderId="10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left"/>
    </xf>
    <xf numFmtId="0" fontId="19" fillId="6" borderId="9" xfId="0" applyFont="1" applyFill="1" applyBorder="1" applyAlignment="1">
      <alignment horizontal="left"/>
    </xf>
    <xf numFmtId="0" fontId="18" fillId="6" borderId="8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81" fontId="1" fillId="2" borderId="0" xfId="0" applyNumberFormat="1" applyFont="1" applyFill="1" applyAlignment="1">
      <alignment/>
    </xf>
    <xf numFmtId="182" fontId="0" fillId="2" borderId="0" xfId="0" applyNumberFormat="1" applyFill="1" applyAlignment="1">
      <alignment/>
    </xf>
    <xf numFmtId="182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87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" fontId="0" fillId="3" borderId="0" xfId="0" applyNumberFormat="1" applyFill="1" applyAlignment="1">
      <alignment/>
    </xf>
    <xf numFmtId="0" fontId="0" fillId="7" borderId="0" xfId="0" applyFill="1" applyAlignment="1">
      <alignment/>
    </xf>
    <xf numFmtId="182" fontId="0" fillId="7" borderId="0" xfId="0" applyNumberForma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10" fillId="0" borderId="1" xfId="0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181" fontId="10" fillId="2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10" fillId="2" borderId="14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7" xfId="0" applyFont="1" applyBorder="1" applyAlignment="1">
      <alignment/>
    </xf>
    <xf numFmtId="0" fontId="21" fillId="0" borderId="0" xfId="0" applyFont="1" applyFill="1" applyAlignment="1">
      <alignment/>
    </xf>
    <xf numFmtId="0" fontId="10" fillId="0" borderId="16" xfId="0" applyFont="1" applyBorder="1" applyAlignment="1">
      <alignment wrapText="1"/>
    </xf>
    <xf numFmtId="0" fontId="10" fillId="9" borderId="17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" fontId="0" fillId="7" borderId="1" xfId="0" applyNumberFormat="1" applyFill="1" applyBorder="1" applyAlignment="1">
      <alignment/>
    </xf>
    <xf numFmtId="182" fontId="0" fillId="7" borderId="1" xfId="0" applyNumberFormat="1" applyFill="1" applyBorder="1" applyAlignment="1">
      <alignment/>
    </xf>
    <xf numFmtId="0" fontId="10" fillId="7" borderId="1" xfId="0" applyFont="1" applyFill="1" applyBorder="1" applyAlignment="1">
      <alignment/>
    </xf>
    <xf numFmtId="1" fontId="10" fillId="7" borderId="1" xfId="0" applyNumberFormat="1" applyFont="1" applyFill="1" applyBorder="1" applyAlignment="1">
      <alignment/>
    </xf>
    <xf numFmtId="2" fontId="10" fillId="7" borderId="1" xfId="0" applyNumberFormat="1" applyFont="1" applyFill="1" applyBorder="1" applyAlignment="1">
      <alignment/>
    </xf>
    <xf numFmtId="0" fontId="10" fillId="8" borderId="17" xfId="0" applyFont="1" applyFill="1" applyBorder="1" applyAlignment="1">
      <alignment/>
    </xf>
    <xf numFmtId="0" fontId="10" fillId="8" borderId="14" xfId="0" applyFont="1" applyFill="1" applyBorder="1" applyAlignment="1">
      <alignment/>
    </xf>
    <xf numFmtId="0" fontId="10" fillId="8" borderId="16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0" fillId="8" borderId="9" xfId="0" applyFont="1" applyFill="1" applyBorder="1" applyAlignment="1">
      <alignment horizontal="center" wrapText="1"/>
    </xf>
    <xf numFmtId="182" fontId="10" fillId="7" borderId="1" xfId="0" applyNumberFormat="1" applyFont="1" applyFill="1" applyBorder="1" applyAlignment="1">
      <alignment/>
    </xf>
    <xf numFmtId="182" fontId="0" fillId="8" borderId="0" xfId="0" applyNumberFormat="1" applyFill="1" applyAlignment="1">
      <alignment/>
    </xf>
    <xf numFmtId="1" fontId="0" fillId="8" borderId="0" xfId="0" applyNumberFormat="1" applyFill="1" applyBorder="1" applyAlignment="1">
      <alignment/>
    </xf>
    <xf numFmtId="3" fontId="0" fillId="8" borderId="0" xfId="0" applyNumberFormat="1" applyFill="1" applyAlignment="1">
      <alignment/>
    </xf>
    <xf numFmtId="2" fontId="0" fillId="8" borderId="0" xfId="0" applyNumberFormat="1" applyFill="1" applyAlignment="1">
      <alignment/>
    </xf>
    <xf numFmtId="1" fontId="0" fillId="8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" fontId="0" fillId="7" borderId="1" xfId="0" applyNumberFormat="1" applyFill="1" applyBorder="1" applyAlignment="1">
      <alignment/>
    </xf>
    <xf numFmtId="2" fontId="0" fillId="7" borderId="1" xfId="0" applyNumberFormat="1" applyFill="1" applyBorder="1" applyAlignment="1">
      <alignment/>
    </xf>
    <xf numFmtId="182" fontId="0" fillId="7" borderId="1" xfId="0" applyNumberFormat="1" applyFill="1" applyBorder="1" applyAlignment="1">
      <alignment horizontal="right"/>
    </xf>
    <xf numFmtId="181" fontId="1" fillId="7" borderId="1" xfId="0" applyNumberFormat="1" applyFont="1" applyFill="1" applyBorder="1" applyAlignment="1">
      <alignment/>
    </xf>
    <xf numFmtId="2" fontId="0" fillId="7" borderId="1" xfId="0" applyNumberFormat="1" applyFill="1" applyBorder="1" applyAlignment="1">
      <alignment/>
    </xf>
    <xf numFmtId="0" fontId="21" fillId="3" borderId="14" xfId="0" applyFont="1" applyFill="1" applyBorder="1" applyAlignment="1">
      <alignment wrapText="1"/>
    </xf>
    <xf numFmtId="0" fontId="21" fillId="3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0" fontId="10" fillId="10" borderId="0" xfId="0" applyFont="1" applyFill="1" applyBorder="1" applyAlignment="1">
      <alignment horizontal="center" wrapText="1"/>
    </xf>
    <xf numFmtId="0" fontId="10" fillId="10" borderId="14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  <xf numFmtId="0" fontId="10" fillId="10" borderId="14" xfId="0" applyFont="1" applyFill="1" applyBorder="1" applyAlignment="1">
      <alignment/>
    </xf>
    <xf numFmtId="2" fontId="10" fillId="10" borderId="14" xfId="0" applyNumberFormat="1" applyFont="1" applyFill="1" applyBorder="1" applyAlignment="1">
      <alignment/>
    </xf>
    <xf numFmtId="0" fontId="10" fillId="10" borderId="16" xfId="0" applyFont="1" applyFill="1" applyBorder="1" applyAlignment="1">
      <alignment horizontal="center" wrapText="1"/>
    </xf>
    <xf numFmtId="0" fontId="10" fillId="10" borderId="17" xfId="0" applyFont="1" applyFill="1" applyBorder="1" applyAlignment="1">
      <alignment horizontal="right"/>
    </xf>
    <xf numFmtId="1" fontId="10" fillId="0" borderId="0" xfId="0" applyNumberFormat="1" applyFont="1" applyFill="1" applyAlignment="1">
      <alignment/>
    </xf>
    <xf numFmtId="1" fontId="10" fillId="10" borderId="14" xfId="0" applyNumberFormat="1" applyFont="1" applyFill="1" applyBorder="1" applyAlignment="1">
      <alignment/>
    </xf>
    <xf numFmtId="0" fontId="21" fillId="3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21" fillId="8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82" fontId="0" fillId="7" borderId="1" xfId="0" applyNumberFormat="1" applyFill="1" applyBorder="1" applyAlignment="1">
      <alignment/>
    </xf>
    <xf numFmtId="2" fontId="10" fillId="7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Monthly Rainfall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825"/>
          <c:w val="0.8745"/>
          <c:h val="0.83225"/>
        </c:manualLayout>
      </c:layout>
      <c:barChart>
        <c:barDir val="col"/>
        <c:grouping val="stacked"/>
        <c:varyColors val="0"/>
        <c:ser>
          <c:idx val="2"/>
          <c:order val="0"/>
          <c:tx>
            <c:v>Pluie Effective</c:v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pluie!$E$3:$E$122</c:f>
              <c:numCache>
                <c:ptCount val="120"/>
                <c:pt idx="0">
                  <c:v>169.89179532780793</c:v>
                </c:pt>
                <c:pt idx="1">
                  <c:v>130.66083937017885</c:v>
                </c:pt>
                <c:pt idx="2">
                  <c:v>86.42302813512673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104.59447117692926</c:v>
                </c:pt>
                <c:pt idx="7">
                  <c:v>83.60163637838558</c:v>
                </c:pt>
                <c:pt idx="8">
                  <c:v>65.22570149190129</c:v>
                </c:pt>
                <c:pt idx="9">
                  <c:v>72.57173588945653</c:v>
                </c:pt>
                <c:pt idx="10">
                  <c:v>33.52325535561589</c:v>
                </c:pt>
                <c:pt idx="11">
                  <c:v>103.77798017661019</c:v>
                </c:pt>
                <c:pt idx="12">
                  <c:v>36.59179532780793</c:v>
                </c:pt>
                <c:pt idx="13">
                  <c:v>82.46083937017887</c:v>
                </c:pt>
                <c:pt idx="14">
                  <c:v>107.02302813512674</c:v>
                </c:pt>
                <c:pt idx="15">
                  <c:v>41.67697186487326</c:v>
                </c:pt>
                <c:pt idx="16">
                  <c:v>0</c:v>
                </c:pt>
                <c:pt idx="17">
                  <c:v>10.608204672192073</c:v>
                </c:pt>
                <c:pt idx="18">
                  <c:v>0.7944711769292496</c:v>
                </c:pt>
                <c:pt idx="19">
                  <c:v>0</c:v>
                </c:pt>
                <c:pt idx="20">
                  <c:v>0</c:v>
                </c:pt>
                <c:pt idx="21">
                  <c:v>91.27173588945652</c:v>
                </c:pt>
                <c:pt idx="22">
                  <c:v>39.52325535561589</c:v>
                </c:pt>
                <c:pt idx="23">
                  <c:v>84.37798017661018</c:v>
                </c:pt>
                <c:pt idx="24">
                  <c:v>205.79179532780793</c:v>
                </c:pt>
                <c:pt idx="25">
                  <c:v>141.16083937017885</c:v>
                </c:pt>
                <c:pt idx="26">
                  <c:v>35.02302813512674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37.60163637838559</c:v>
                </c:pt>
                <c:pt idx="32">
                  <c:v>12.22570149190129</c:v>
                </c:pt>
                <c:pt idx="33">
                  <c:v>105.97173588945654</c:v>
                </c:pt>
                <c:pt idx="34">
                  <c:v>62.92325535561589</c:v>
                </c:pt>
                <c:pt idx="35">
                  <c:v>237.5779801766102</c:v>
                </c:pt>
                <c:pt idx="36">
                  <c:v>83.39179532780794</c:v>
                </c:pt>
                <c:pt idx="37">
                  <c:v>94.96083937017887</c:v>
                </c:pt>
                <c:pt idx="38">
                  <c:v>41.62302813512673</c:v>
                </c:pt>
                <c:pt idx="39">
                  <c:v>7.976971864873256</c:v>
                </c:pt>
                <c:pt idx="40">
                  <c:v>0</c:v>
                </c:pt>
                <c:pt idx="41">
                  <c:v>58.508204672192065</c:v>
                </c:pt>
                <c:pt idx="42">
                  <c:v>0</c:v>
                </c:pt>
                <c:pt idx="43">
                  <c:v>0</c:v>
                </c:pt>
                <c:pt idx="44">
                  <c:v>1.0257014919012875</c:v>
                </c:pt>
                <c:pt idx="45">
                  <c:v>14.371735889456524</c:v>
                </c:pt>
                <c:pt idx="46">
                  <c:v>197.6232553556159</c:v>
                </c:pt>
                <c:pt idx="47">
                  <c:v>126.9779801766102</c:v>
                </c:pt>
                <c:pt idx="48">
                  <c:v>73.59179532780794</c:v>
                </c:pt>
                <c:pt idx="49">
                  <c:v>65.06083937017887</c:v>
                </c:pt>
                <c:pt idx="50">
                  <c:v>115.82302813512672</c:v>
                </c:pt>
                <c:pt idx="51">
                  <c:v>35.67697186487326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59.801636378385595</c:v>
                </c:pt>
                <c:pt idx="56">
                  <c:v>33.72570149190129</c:v>
                </c:pt>
                <c:pt idx="57">
                  <c:v>63.871735889456524</c:v>
                </c:pt>
                <c:pt idx="58">
                  <c:v>128.5232553556159</c:v>
                </c:pt>
                <c:pt idx="59">
                  <c:v>98.5779801766102</c:v>
                </c:pt>
                <c:pt idx="60">
                  <c:v>162.99179532780795</c:v>
                </c:pt>
                <c:pt idx="61">
                  <c:v>0</c:v>
                </c:pt>
                <c:pt idx="62">
                  <c:v>0</c:v>
                </c:pt>
                <c:pt idx="63">
                  <c:v>47.27697186487327</c:v>
                </c:pt>
                <c:pt idx="64">
                  <c:v>37.039160629821126</c:v>
                </c:pt>
                <c:pt idx="65">
                  <c:v>0</c:v>
                </c:pt>
                <c:pt idx="66">
                  <c:v>24.694471176929255</c:v>
                </c:pt>
                <c:pt idx="67">
                  <c:v>28.201636378385587</c:v>
                </c:pt>
                <c:pt idx="68">
                  <c:v>102.6257014919013</c:v>
                </c:pt>
                <c:pt idx="69">
                  <c:v>13.071735889456527</c:v>
                </c:pt>
                <c:pt idx="70">
                  <c:v>9.723255355615894</c:v>
                </c:pt>
                <c:pt idx="71">
                  <c:v>269.37798017661015</c:v>
                </c:pt>
                <c:pt idx="72">
                  <c:v>168.79179532780793</c:v>
                </c:pt>
                <c:pt idx="73">
                  <c:v>38.76083937017887</c:v>
                </c:pt>
                <c:pt idx="74">
                  <c:v>121.82302813512672</c:v>
                </c:pt>
                <c:pt idx="75">
                  <c:v>39.576971864873265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18.301636378385595</c:v>
                </c:pt>
                <c:pt idx="80">
                  <c:v>64.32570149190128</c:v>
                </c:pt>
                <c:pt idx="81">
                  <c:v>63.77173588945653</c:v>
                </c:pt>
                <c:pt idx="82">
                  <c:v>143.8232553556159</c:v>
                </c:pt>
                <c:pt idx="83">
                  <c:v>161.37798017661018</c:v>
                </c:pt>
                <c:pt idx="84">
                  <c:v>140.69179532780794</c:v>
                </c:pt>
                <c:pt idx="85">
                  <c:v>152.76083937017884</c:v>
                </c:pt>
                <c:pt idx="86">
                  <c:v>109.02302813512674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21.42570149190128</c:v>
                </c:pt>
                <c:pt idx="93">
                  <c:v>5.271735889456529</c:v>
                </c:pt>
                <c:pt idx="94">
                  <c:v>26.42325535561589</c:v>
                </c:pt>
                <c:pt idx="95">
                  <c:v>30.077980176610183</c:v>
                </c:pt>
                <c:pt idx="96">
                  <c:v>38.19179532780794</c:v>
                </c:pt>
                <c:pt idx="97">
                  <c:v>69.66083937017886</c:v>
                </c:pt>
                <c:pt idx="98">
                  <c:v>0</c:v>
                </c:pt>
                <c:pt idx="99">
                  <c:v>0</c:v>
                </c:pt>
                <c:pt idx="100">
                  <c:v>11.239160629821129</c:v>
                </c:pt>
                <c:pt idx="101">
                  <c:v>0</c:v>
                </c:pt>
                <c:pt idx="102">
                  <c:v>23.694471176929255</c:v>
                </c:pt>
                <c:pt idx="103">
                  <c:v>66.60163637838558</c:v>
                </c:pt>
                <c:pt idx="104">
                  <c:v>0</c:v>
                </c:pt>
                <c:pt idx="105">
                  <c:v>53.77173588945653</c:v>
                </c:pt>
                <c:pt idx="106">
                  <c:v>120.8232553556159</c:v>
                </c:pt>
                <c:pt idx="107">
                  <c:v>87.17798017661019</c:v>
                </c:pt>
                <c:pt idx="108">
                  <c:v>0</c:v>
                </c:pt>
                <c:pt idx="109">
                  <c:v>181.56083937017885</c:v>
                </c:pt>
                <c:pt idx="110">
                  <c:v>52.323028135126734</c:v>
                </c:pt>
                <c:pt idx="111">
                  <c:v>0</c:v>
                </c:pt>
                <c:pt idx="112">
                  <c:v>20.339160629821137</c:v>
                </c:pt>
                <c:pt idx="113">
                  <c:v>6.008204672192079</c:v>
                </c:pt>
                <c:pt idx="114">
                  <c:v>11.894471176929244</c:v>
                </c:pt>
                <c:pt idx="115">
                  <c:v>0</c:v>
                </c:pt>
                <c:pt idx="116">
                  <c:v>17.62570149190128</c:v>
                </c:pt>
                <c:pt idx="117">
                  <c:v>48.17173588945652</c:v>
                </c:pt>
                <c:pt idx="118">
                  <c:v>70.22325535561589</c:v>
                </c:pt>
                <c:pt idx="119">
                  <c:v>132.87798017661018</c:v>
                </c:pt>
              </c:numCache>
            </c:numRef>
          </c:val>
        </c:ser>
        <c:ser>
          <c:idx val="0"/>
          <c:order val="1"/>
          <c:tx>
            <c:v>Pluie Obersvée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pluie!$C$3:$C$122</c:f>
              <c:numCache>
                <c:ptCount val="120"/>
                <c:pt idx="0">
                  <c:v>187.7</c:v>
                </c:pt>
                <c:pt idx="1">
                  <c:v>157.1</c:v>
                </c:pt>
                <c:pt idx="2">
                  <c:v>127.8</c:v>
                </c:pt>
                <c:pt idx="3">
                  <c:v>21.7</c:v>
                </c:pt>
                <c:pt idx="4">
                  <c:v>67.7</c:v>
                </c:pt>
                <c:pt idx="5">
                  <c:v>23.4</c:v>
                </c:pt>
                <c:pt idx="6">
                  <c:v>186.8</c:v>
                </c:pt>
                <c:pt idx="7">
                  <c:v>157.2</c:v>
                </c:pt>
                <c:pt idx="8">
                  <c:v>123.9</c:v>
                </c:pt>
                <c:pt idx="9">
                  <c:v>114</c:v>
                </c:pt>
                <c:pt idx="10">
                  <c:v>60</c:v>
                </c:pt>
                <c:pt idx="11">
                  <c:v>121.6</c:v>
                </c:pt>
                <c:pt idx="12">
                  <c:v>54.4</c:v>
                </c:pt>
                <c:pt idx="13">
                  <c:v>108.9</c:v>
                </c:pt>
                <c:pt idx="14">
                  <c:v>148.4</c:v>
                </c:pt>
                <c:pt idx="15">
                  <c:v>100.3</c:v>
                </c:pt>
                <c:pt idx="16">
                  <c:v>22.7</c:v>
                </c:pt>
                <c:pt idx="17">
                  <c:v>92.8</c:v>
                </c:pt>
                <c:pt idx="18">
                  <c:v>83</c:v>
                </c:pt>
                <c:pt idx="19">
                  <c:v>65.6</c:v>
                </c:pt>
                <c:pt idx="20">
                  <c:v>26.5</c:v>
                </c:pt>
                <c:pt idx="21">
                  <c:v>132.7</c:v>
                </c:pt>
                <c:pt idx="22">
                  <c:v>66</c:v>
                </c:pt>
                <c:pt idx="23">
                  <c:v>102.2</c:v>
                </c:pt>
                <c:pt idx="24">
                  <c:v>223.6</c:v>
                </c:pt>
                <c:pt idx="25">
                  <c:v>167.6</c:v>
                </c:pt>
                <c:pt idx="26">
                  <c:v>76.4</c:v>
                </c:pt>
                <c:pt idx="27">
                  <c:v>56.1</c:v>
                </c:pt>
                <c:pt idx="28">
                  <c:v>33.1</c:v>
                </c:pt>
                <c:pt idx="29">
                  <c:v>78.1</c:v>
                </c:pt>
                <c:pt idx="30">
                  <c:v>50.5</c:v>
                </c:pt>
                <c:pt idx="31">
                  <c:v>111.2</c:v>
                </c:pt>
                <c:pt idx="32">
                  <c:v>70.9</c:v>
                </c:pt>
                <c:pt idx="33">
                  <c:v>147.4</c:v>
                </c:pt>
                <c:pt idx="34">
                  <c:v>89.4</c:v>
                </c:pt>
                <c:pt idx="35">
                  <c:v>255.4</c:v>
                </c:pt>
                <c:pt idx="36">
                  <c:v>101.2</c:v>
                </c:pt>
                <c:pt idx="37">
                  <c:v>121.4</c:v>
                </c:pt>
                <c:pt idx="38">
                  <c:v>83</c:v>
                </c:pt>
                <c:pt idx="39">
                  <c:v>66.6</c:v>
                </c:pt>
                <c:pt idx="40">
                  <c:v>15.4</c:v>
                </c:pt>
                <c:pt idx="41">
                  <c:v>140.7</c:v>
                </c:pt>
                <c:pt idx="42">
                  <c:v>54.3</c:v>
                </c:pt>
                <c:pt idx="43">
                  <c:v>48.9</c:v>
                </c:pt>
                <c:pt idx="44">
                  <c:v>59.7</c:v>
                </c:pt>
                <c:pt idx="45">
                  <c:v>55.8</c:v>
                </c:pt>
                <c:pt idx="46">
                  <c:v>224.1</c:v>
                </c:pt>
                <c:pt idx="47">
                  <c:v>144.8</c:v>
                </c:pt>
                <c:pt idx="48">
                  <c:v>91.4</c:v>
                </c:pt>
                <c:pt idx="49">
                  <c:v>91.5</c:v>
                </c:pt>
                <c:pt idx="50">
                  <c:v>157.2</c:v>
                </c:pt>
                <c:pt idx="51">
                  <c:v>94.3</c:v>
                </c:pt>
                <c:pt idx="52">
                  <c:v>72.2</c:v>
                </c:pt>
                <c:pt idx="53">
                  <c:v>12.5</c:v>
                </c:pt>
                <c:pt idx="54">
                  <c:v>81.2</c:v>
                </c:pt>
                <c:pt idx="55">
                  <c:v>133.4</c:v>
                </c:pt>
                <c:pt idx="56">
                  <c:v>92.4</c:v>
                </c:pt>
                <c:pt idx="57">
                  <c:v>105.3</c:v>
                </c:pt>
                <c:pt idx="58">
                  <c:v>155</c:v>
                </c:pt>
                <c:pt idx="59">
                  <c:v>116.4</c:v>
                </c:pt>
                <c:pt idx="60">
                  <c:v>180.8</c:v>
                </c:pt>
                <c:pt idx="61">
                  <c:v>18.7</c:v>
                </c:pt>
                <c:pt idx="62">
                  <c:v>20</c:v>
                </c:pt>
                <c:pt idx="63">
                  <c:v>105.9</c:v>
                </c:pt>
                <c:pt idx="64">
                  <c:v>110.6</c:v>
                </c:pt>
                <c:pt idx="65">
                  <c:v>53</c:v>
                </c:pt>
                <c:pt idx="66">
                  <c:v>106.9</c:v>
                </c:pt>
                <c:pt idx="67">
                  <c:v>101.8</c:v>
                </c:pt>
                <c:pt idx="68">
                  <c:v>161.3</c:v>
                </c:pt>
                <c:pt idx="69">
                  <c:v>54.5</c:v>
                </c:pt>
                <c:pt idx="70">
                  <c:v>36.2</c:v>
                </c:pt>
                <c:pt idx="71">
                  <c:v>287.2</c:v>
                </c:pt>
                <c:pt idx="72">
                  <c:v>186.6</c:v>
                </c:pt>
                <c:pt idx="73">
                  <c:v>65.2</c:v>
                </c:pt>
                <c:pt idx="74">
                  <c:v>163.2</c:v>
                </c:pt>
                <c:pt idx="75">
                  <c:v>98.2</c:v>
                </c:pt>
                <c:pt idx="76">
                  <c:v>31.3</c:v>
                </c:pt>
                <c:pt idx="77">
                  <c:v>60.9</c:v>
                </c:pt>
                <c:pt idx="78">
                  <c:v>78.1</c:v>
                </c:pt>
                <c:pt idx="79">
                  <c:v>91.9</c:v>
                </c:pt>
                <c:pt idx="80">
                  <c:v>123</c:v>
                </c:pt>
                <c:pt idx="81">
                  <c:v>105.2</c:v>
                </c:pt>
                <c:pt idx="82">
                  <c:v>170.3</c:v>
                </c:pt>
                <c:pt idx="83">
                  <c:v>179.2</c:v>
                </c:pt>
                <c:pt idx="84">
                  <c:v>158.5</c:v>
                </c:pt>
                <c:pt idx="85">
                  <c:v>179.2</c:v>
                </c:pt>
                <c:pt idx="86">
                  <c:v>150.4</c:v>
                </c:pt>
                <c:pt idx="87">
                  <c:v>34.9</c:v>
                </c:pt>
                <c:pt idx="88">
                  <c:v>39.5</c:v>
                </c:pt>
                <c:pt idx="89">
                  <c:v>21.7</c:v>
                </c:pt>
                <c:pt idx="90">
                  <c:v>53.7</c:v>
                </c:pt>
                <c:pt idx="91">
                  <c:v>9.4</c:v>
                </c:pt>
                <c:pt idx="92">
                  <c:v>80.1</c:v>
                </c:pt>
                <c:pt idx="93">
                  <c:v>46.7</c:v>
                </c:pt>
                <c:pt idx="94">
                  <c:v>52.9</c:v>
                </c:pt>
                <c:pt idx="95">
                  <c:v>47.9</c:v>
                </c:pt>
                <c:pt idx="96">
                  <c:v>56</c:v>
                </c:pt>
                <c:pt idx="97">
                  <c:v>96.1</c:v>
                </c:pt>
                <c:pt idx="98">
                  <c:v>34.5</c:v>
                </c:pt>
                <c:pt idx="99">
                  <c:v>53.4</c:v>
                </c:pt>
                <c:pt idx="100">
                  <c:v>84.8</c:v>
                </c:pt>
                <c:pt idx="101">
                  <c:v>38.4</c:v>
                </c:pt>
                <c:pt idx="102">
                  <c:v>105.9</c:v>
                </c:pt>
                <c:pt idx="103">
                  <c:v>140.2</c:v>
                </c:pt>
                <c:pt idx="104">
                  <c:v>43.9</c:v>
                </c:pt>
                <c:pt idx="105">
                  <c:v>95.2</c:v>
                </c:pt>
                <c:pt idx="106">
                  <c:v>147.3</c:v>
                </c:pt>
                <c:pt idx="107">
                  <c:v>105</c:v>
                </c:pt>
                <c:pt idx="108">
                  <c:v>10.1</c:v>
                </c:pt>
                <c:pt idx="109">
                  <c:v>208</c:v>
                </c:pt>
                <c:pt idx="110">
                  <c:v>93.7</c:v>
                </c:pt>
                <c:pt idx="111">
                  <c:v>44.8</c:v>
                </c:pt>
                <c:pt idx="112">
                  <c:v>93.9</c:v>
                </c:pt>
                <c:pt idx="113">
                  <c:v>88.2</c:v>
                </c:pt>
                <c:pt idx="114">
                  <c:v>94.1</c:v>
                </c:pt>
                <c:pt idx="115">
                  <c:v>47.6</c:v>
                </c:pt>
                <c:pt idx="116">
                  <c:v>76.3</c:v>
                </c:pt>
                <c:pt idx="117">
                  <c:v>89.6</c:v>
                </c:pt>
                <c:pt idx="118">
                  <c:v>96.7</c:v>
                </c:pt>
                <c:pt idx="119">
                  <c:v>150.7</c:v>
                </c:pt>
              </c:numCache>
            </c:numRef>
          </c:val>
        </c:ser>
        <c:overlap val="100"/>
        <c:gapWidth val="30"/>
        <c:axId val="19583768"/>
        <c:axId val="42036185"/>
      </c:barChart>
      <c:cat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(mois)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36185"/>
        <c:crosses val="autoZero"/>
        <c:auto val="1"/>
        <c:lblOffset val="100"/>
        <c:tickLblSkip val="12"/>
        <c:tickMarkSkip val="12"/>
        <c:noMultiLvlLbl val="0"/>
      </c:catAx>
      <c:valAx>
        <c:axId val="4203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Rainfall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83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6975"/>
          <c:w val="0.18175"/>
          <c:h val="0.2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Alimentation vs seuil critique de remplissage</a:t>
            </a:r>
          </a:p>
        </c:rich>
      </c:tx>
      <c:layout>
        <c:manualLayout>
          <c:xMode val="factor"/>
          <c:yMode val="factor"/>
          <c:x val="-0.13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925"/>
          <c:w val="0.93175"/>
          <c:h val="0.7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res_alimentation!$A$20</c:f>
              <c:strCache>
                <c:ptCount val="1"/>
                <c:pt idx="0">
                  <c:v>Reliability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res_alimentation!$B$19:$H$19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res_alimentation!$B$20:$H$20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res_alimentation!$A$21</c:f>
              <c:strCache>
                <c:ptCount val="1"/>
                <c:pt idx="0">
                  <c:v>Resilience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res_alimentation!$B$19:$H$19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res_alimentation!$B$21:$H$21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res_alimentation!$A$23</c:f>
              <c:strCache>
                <c:ptCount val="1"/>
                <c:pt idx="0">
                  <c:v>1 mois  Vul 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res_alimentation!$B$19:$H$19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res_alimentation!$B$23:$H$23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res_alimentation!$A$25</c:f>
              <c:strCache>
                <c:ptCount val="1"/>
                <c:pt idx="0">
                  <c:v>satisfaction de la demande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res_alimentation!$B$19:$H$19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res_alimentation!$B$25:$H$25</c:f>
              <c:numCache>
                <c:ptCount val="7"/>
              </c:numCache>
            </c:numRef>
          </c:yVal>
          <c:smooth val="0"/>
        </c:ser>
        <c:axId val="21307250"/>
        <c:axId val="57547523"/>
      </c:scatterChart>
      <c:valAx>
        <c:axId val="2130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Seuil critique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crossBetween val="midCat"/>
        <c:dispUnits/>
      </c:valAx>
      <c:valAx>
        <c:axId val="575475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072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Pêche vs seuil de remplissage critique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25"/>
          <c:w val="0.92325"/>
          <c:h val="0.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res_pêche!$A$7</c:f>
              <c:strCache>
                <c:ptCount val="1"/>
                <c:pt idx="0">
                  <c:v>Fiabilité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res_pêche!$B$20:$H$20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res_pêche!$B$21:$H$21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res_pêche!$A$8</c:f>
              <c:strCache>
                <c:ptCount val="1"/>
                <c:pt idx="0">
                  <c:v>Résilience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res_pêche!$B$20:$H$20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res_pêche!$B$22:$H$22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res_pêche!$A$10</c:f>
              <c:strCache>
                <c:ptCount val="1"/>
                <c:pt idx="0">
                  <c:v>1 mois  Vul 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res_pêche!$B$20:$H$20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res_pêche!$B$24:$H$24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8165660"/>
        <c:axId val="30837757"/>
      </c:scatterChart>
      <c:valAx>
        <c:axId val="4816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Seuil de remplissage critique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37757"/>
        <c:crosses val="autoZero"/>
        <c:crossBetween val="midCat"/>
        <c:dispUnits/>
      </c:valAx>
      <c:valAx>
        <c:axId val="308377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Alimentation vs demande </a:t>
            </a:r>
          </a:p>
        </c:rich>
      </c:tx>
      <c:layout>
        <c:manualLayout>
          <c:xMode val="factor"/>
          <c:yMode val="factor"/>
          <c:x val="-0.13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025"/>
          <c:w val="0.932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res_alimentation!$A$35</c:f>
              <c:strCache>
                <c:ptCount val="1"/>
                <c:pt idx="0">
                  <c:v>Reliability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res_alimentation!$B$34:$G$34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res_alimentation!$B$35:$G$35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res_alimentation!$A$36</c:f>
              <c:strCache>
                <c:ptCount val="1"/>
                <c:pt idx="0">
                  <c:v>Resilience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res_alimentation!$B$34:$G$34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res_alimentation!$B$36:$G$36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res_alimentation!$A$23</c:f>
              <c:strCache>
                <c:ptCount val="1"/>
                <c:pt idx="0">
                  <c:v>1 mois  Vul 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res_alimentation!$B$34:$G$34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res_alimentation!$B$38:$G$38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res_alimentation!$A$40</c:f>
              <c:strCache>
                <c:ptCount val="1"/>
                <c:pt idx="0">
                  <c:v>satisfaction de la demande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res_alimentation!$B$34:$G$34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res_alimentation!$B$40:$G$40</c:f>
              <c:numCache>
                <c:ptCount val="6"/>
              </c:numCache>
            </c:numRef>
          </c:yVal>
          <c:smooth val="0"/>
        </c:ser>
        <c:axId val="9104358"/>
        <c:axId val="14830359"/>
      </c:scatterChart>
      <c:valAx>
        <c:axId val="9104358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Demande = objectif d'alimentation [10^6 l/jour]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30359"/>
        <c:crosses val="autoZero"/>
        <c:crossBetween val="midCat"/>
        <c:dispUnits/>
      </c:valAx>
      <c:valAx>
        <c:axId val="148303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043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Pêche vs demande en eau potable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"/>
          <c:w val="0.9232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res_pêche!$A$7</c:f>
              <c:strCache>
                <c:ptCount val="1"/>
                <c:pt idx="0">
                  <c:v>Fiabilité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res_pêche!$B$34:$G$34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res_pêche!$B$35:$G$35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res_pêche!$A$8</c:f>
              <c:strCache>
                <c:ptCount val="1"/>
                <c:pt idx="0">
                  <c:v>Résilience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res_pêche!$B$34:$G$34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res_pêche!$B$36:$G$36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res_pêche!$A$10</c:f>
              <c:strCache>
                <c:ptCount val="1"/>
                <c:pt idx="0">
                  <c:v>1 mois  Vul 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res_pêche!$B$34:$G$34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res_pêche!$B$38:$G$38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364368"/>
        <c:axId val="60408401"/>
      </c:scatterChart>
      <c:valAx>
        <c:axId val="66364368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Demande en eau potable [10^6 l/jour]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08401"/>
        <c:crosses val="autoZero"/>
        <c:crossBetween val="midCat"/>
        <c:dispUnits/>
      </c:valAx>
      <c:valAx>
        <c:axId val="604084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64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Récréation vs demande en eau potable</a:t>
            </a:r>
          </a:p>
        </c:rich>
      </c:tx>
      <c:layout>
        <c:manualLayout>
          <c:xMode val="factor"/>
          <c:yMode val="factor"/>
          <c:x val="-0.088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195"/>
          <c:w val="0.93225"/>
          <c:h val="0.7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res_récréation!$A$20</c:f>
              <c:strCache>
                <c:ptCount val="1"/>
                <c:pt idx="0">
                  <c:v>Fiabilité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res_récréation!$B$32:$G$32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res_récréation!$B$33:$G$33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res_récréation!$A$21</c:f>
              <c:strCache>
                <c:ptCount val="1"/>
                <c:pt idx="0">
                  <c:v>Résilience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res_récréation!$B$32:$G$32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res_récréation!$B$34:$G$34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res_récréation!$A$23</c:f>
              <c:strCache>
                <c:ptCount val="1"/>
                <c:pt idx="0">
                  <c:v>1 mois  Vul 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res_récréation!$B$32:$G$32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</c:numCache>
            </c:numRef>
          </c:xVal>
          <c:yVal>
            <c:numRef>
              <c:f>res_récréation!$B$36:$G$36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804698"/>
        <c:axId val="61242283"/>
      </c:scatterChart>
      <c:valAx>
        <c:axId val="6804698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Demande en eau potable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crossBetween val="midCat"/>
        <c:dispUnits/>
      </c:valAx>
      <c:valAx>
        <c:axId val="612422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046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0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Stockage dans le réservoir</a:t>
            </a:r>
          </a:p>
        </c:rich>
      </c:tx>
      <c:layout>
        <c:manualLayout>
          <c:xMode val="factor"/>
          <c:yMode val="factor"/>
          <c:x val="-0.15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075"/>
          <c:w val="0.92925"/>
          <c:h val="0.787"/>
        </c:manualLayout>
      </c:layout>
      <c:scatterChart>
        <c:scatterStyle val="lineMarker"/>
        <c:varyColors val="0"/>
        <c:ser>
          <c:idx val="0"/>
          <c:order val="0"/>
          <c:tx>
            <c:v>stockage simulé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simulation!$A$11:$A$130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simulation!$C$11:$C$130</c:f>
              <c:numCache>
                <c:ptCount val="120"/>
              </c:numCache>
            </c:numRef>
          </c:yVal>
          <c:smooth val="0"/>
        </c:ser>
        <c:ser>
          <c:idx val="1"/>
          <c:order val="1"/>
          <c:tx>
            <c:v>seuil critique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simulation!$A$11:$A$130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simulation!$D$10:$D$130</c:f>
              <c:numCache>
                <c:ptCount val="1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</c:numCache>
            </c:numRef>
          </c:yVal>
          <c:smooth val="0"/>
        </c:ser>
        <c:axId val="42781346"/>
        <c:axId val="49487795"/>
      </c:scatterChart>
      <c:valAx>
        <c:axId val="42781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Temps (mois)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87795"/>
        <c:crosses val="autoZero"/>
        <c:crossBetween val="midCat"/>
        <c:dispUnits/>
      </c:valAx>
      <c:valAx>
        <c:axId val="494877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Stockage relatif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7813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01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Alimentation en eau potable</a:t>
            </a:r>
          </a:p>
        </c:rich>
      </c:tx>
      <c:layout>
        <c:manualLayout>
          <c:xMode val="factor"/>
          <c:yMode val="factor"/>
          <c:x val="-0.186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255"/>
          <c:w val="0.930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v>Prélèvement simulé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simulation!$A$11:$A$130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simulation!$F$11:$F$130</c:f>
              <c:numCache>
                <c:ptCount val="120"/>
              </c:numCache>
            </c:numRef>
          </c:yVal>
          <c:smooth val="0"/>
        </c:ser>
        <c:ser>
          <c:idx val="1"/>
          <c:order val="1"/>
          <c:tx>
            <c:v>Demande (prélèvement objectif)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simulation!$A$11:$A$130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simulation!$J$11:$J$130</c:f>
              <c:numCache>
                <c:ptCount val="120"/>
                <c:pt idx="0">
                  <c:v>5.625</c:v>
                </c:pt>
                <c:pt idx="1">
                  <c:v>5.625</c:v>
                </c:pt>
                <c:pt idx="2">
                  <c:v>5.625</c:v>
                </c:pt>
                <c:pt idx="3">
                  <c:v>5.625</c:v>
                </c:pt>
                <c:pt idx="4">
                  <c:v>5.625</c:v>
                </c:pt>
                <c:pt idx="5">
                  <c:v>5.625</c:v>
                </c:pt>
                <c:pt idx="6">
                  <c:v>5.625</c:v>
                </c:pt>
                <c:pt idx="7">
                  <c:v>5.625</c:v>
                </c:pt>
                <c:pt idx="8">
                  <c:v>5.625</c:v>
                </c:pt>
                <c:pt idx="9">
                  <c:v>5.625</c:v>
                </c:pt>
                <c:pt idx="10">
                  <c:v>5.625</c:v>
                </c:pt>
                <c:pt idx="11">
                  <c:v>5.625</c:v>
                </c:pt>
                <c:pt idx="12">
                  <c:v>5.625</c:v>
                </c:pt>
                <c:pt idx="13">
                  <c:v>5.625</c:v>
                </c:pt>
                <c:pt idx="14">
                  <c:v>5.625</c:v>
                </c:pt>
                <c:pt idx="15">
                  <c:v>5.625</c:v>
                </c:pt>
                <c:pt idx="16">
                  <c:v>5.625</c:v>
                </c:pt>
                <c:pt idx="17">
                  <c:v>5.625</c:v>
                </c:pt>
                <c:pt idx="18">
                  <c:v>5.625</c:v>
                </c:pt>
                <c:pt idx="19">
                  <c:v>5.625</c:v>
                </c:pt>
                <c:pt idx="20">
                  <c:v>5.625</c:v>
                </c:pt>
                <c:pt idx="21">
                  <c:v>5.625</c:v>
                </c:pt>
                <c:pt idx="22">
                  <c:v>5.625</c:v>
                </c:pt>
                <c:pt idx="23">
                  <c:v>5.625</c:v>
                </c:pt>
                <c:pt idx="24">
                  <c:v>5.625</c:v>
                </c:pt>
                <c:pt idx="25">
                  <c:v>5.625</c:v>
                </c:pt>
                <c:pt idx="26">
                  <c:v>5.625</c:v>
                </c:pt>
                <c:pt idx="27">
                  <c:v>5.625</c:v>
                </c:pt>
                <c:pt idx="28">
                  <c:v>5.625</c:v>
                </c:pt>
                <c:pt idx="29">
                  <c:v>5.625</c:v>
                </c:pt>
                <c:pt idx="30">
                  <c:v>5.625</c:v>
                </c:pt>
                <c:pt idx="31">
                  <c:v>5.625</c:v>
                </c:pt>
                <c:pt idx="32">
                  <c:v>5.625</c:v>
                </c:pt>
                <c:pt idx="33">
                  <c:v>5.625</c:v>
                </c:pt>
                <c:pt idx="34">
                  <c:v>5.625</c:v>
                </c:pt>
                <c:pt idx="35">
                  <c:v>5.625</c:v>
                </c:pt>
                <c:pt idx="36">
                  <c:v>5.625</c:v>
                </c:pt>
                <c:pt idx="37">
                  <c:v>5.625</c:v>
                </c:pt>
                <c:pt idx="38">
                  <c:v>5.625</c:v>
                </c:pt>
                <c:pt idx="39">
                  <c:v>5.625</c:v>
                </c:pt>
                <c:pt idx="40">
                  <c:v>5.625</c:v>
                </c:pt>
                <c:pt idx="41">
                  <c:v>5.625</c:v>
                </c:pt>
                <c:pt idx="42">
                  <c:v>5.625</c:v>
                </c:pt>
                <c:pt idx="43">
                  <c:v>5.625</c:v>
                </c:pt>
                <c:pt idx="44">
                  <c:v>5.625</c:v>
                </c:pt>
                <c:pt idx="45">
                  <c:v>5.625</c:v>
                </c:pt>
                <c:pt idx="46">
                  <c:v>5.625</c:v>
                </c:pt>
                <c:pt idx="47">
                  <c:v>5.625</c:v>
                </c:pt>
                <c:pt idx="48">
                  <c:v>5.625</c:v>
                </c:pt>
                <c:pt idx="49">
                  <c:v>5.625</c:v>
                </c:pt>
                <c:pt idx="50">
                  <c:v>5.625</c:v>
                </c:pt>
                <c:pt idx="51">
                  <c:v>5.625</c:v>
                </c:pt>
                <c:pt idx="52">
                  <c:v>5.625</c:v>
                </c:pt>
                <c:pt idx="53">
                  <c:v>5.625</c:v>
                </c:pt>
                <c:pt idx="54">
                  <c:v>5.625</c:v>
                </c:pt>
                <c:pt idx="55">
                  <c:v>5.625</c:v>
                </c:pt>
                <c:pt idx="56">
                  <c:v>5.625</c:v>
                </c:pt>
                <c:pt idx="57">
                  <c:v>5.625</c:v>
                </c:pt>
                <c:pt idx="58">
                  <c:v>5.625</c:v>
                </c:pt>
                <c:pt idx="59">
                  <c:v>5.625</c:v>
                </c:pt>
                <c:pt idx="60">
                  <c:v>5.625</c:v>
                </c:pt>
                <c:pt idx="61">
                  <c:v>5.625</c:v>
                </c:pt>
                <c:pt idx="62">
                  <c:v>5.625</c:v>
                </c:pt>
                <c:pt idx="63">
                  <c:v>5.625</c:v>
                </c:pt>
                <c:pt idx="64">
                  <c:v>5.625</c:v>
                </c:pt>
                <c:pt idx="65">
                  <c:v>5.625</c:v>
                </c:pt>
                <c:pt idx="66">
                  <c:v>5.625</c:v>
                </c:pt>
                <c:pt idx="67">
                  <c:v>5.625</c:v>
                </c:pt>
                <c:pt idx="68">
                  <c:v>5.625</c:v>
                </c:pt>
                <c:pt idx="69">
                  <c:v>5.625</c:v>
                </c:pt>
                <c:pt idx="70">
                  <c:v>5.625</c:v>
                </c:pt>
                <c:pt idx="71">
                  <c:v>5.625</c:v>
                </c:pt>
                <c:pt idx="72">
                  <c:v>5.625</c:v>
                </c:pt>
                <c:pt idx="73">
                  <c:v>5.625</c:v>
                </c:pt>
                <c:pt idx="74">
                  <c:v>5.625</c:v>
                </c:pt>
                <c:pt idx="75">
                  <c:v>5.625</c:v>
                </c:pt>
                <c:pt idx="76">
                  <c:v>5.625</c:v>
                </c:pt>
                <c:pt idx="77">
                  <c:v>5.625</c:v>
                </c:pt>
                <c:pt idx="78">
                  <c:v>5.625</c:v>
                </c:pt>
                <c:pt idx="79">
                  <c:v>5.625</c:v>
                </c:pt>
                <c:pt idx="80">
                  <c:v>5.625</c:v>
                </c:pt>
                <c:pt idx="81">
                  <c:v>5.625</c:v>
                </c:pt>
                <c:pt idx="82">
                  <c:v>5.625</c:v>
                </c:pt>
                <c:pt idx="83">
                  <c:v>5.625</c:v>
                </c:pt>
                <c:pt idx="84">
                  <c:v>5.625</c:v>
                </c:pt>
                <c:pt idx="85">
                  <c:v>5.625</c:v>
                </c:pt>
                <c:pt idx="86">
                  <c:v>5.625</c:v>
                </c:pt>
                <c:pt idx="87">
                  <c:v>5.625</c:v>
                </c:pt>
                <c:pt idx="88">
                  <c:v>5.625</c:v>
                </c:pt>
                <c:pt idx="89">
                  <c:v>5.625</c:v>
                </c:pt>
                <c:pt idx="90">
                  <c:v>5.625</c:v>
                </c:pt>
                <c:pt idx="91">
                  <c:v>5.625</c:v>
                </c:pt>
                <c:pt idx="92">
                  <c:v>5.625</c:v>
                </c:pt>
                <c:pt idx="93">
                  <c:v>5.625</c:v>
                </c:pt>
                <c:pt idx="94">
                  <c:v>5.625</c:v>
                </c:pt>
                <c:pt idx="95">
                  <c:v>5.625</c:v>
                </c:pt>
                <c:pt idx="96">
                  <c:v>5.625</c:v>
                </c:pt>
                <c:pt idx="97">
                  <c:v>5.625</c:v>
                </c:pt>
                <c:pt idx="98">
                  <c:v>5.625</c:v>
                </c:pt>
                <c:pt idx="99">
                  <c:v>5.625</c:v>
                </c:pt>
                <c:pt idx="100">
                  <c:v>5.625</c:v>
                </c:pt>
                <c:pt idx="101">
                  <c:v>5.625</c:v>
                </c:pt>
                <c:pt idx="102">
                  <c:v>5.625</c:v>
                </c:pt>
                <c:pt idx="103">
                  <c:v>5.625</c:v>
                </c:pt>
                <c:pt idx="104">
                  <c:v>5.625</c:v>
                </c:pt>
                <c:pt idx="105">
                  <c:v>5.625</c:v>
                </c:pt>
                <c:pt idx="106">
                  <c:v>5.625</c:v>
                </c:pt>
                <c:pt idx="107">
                  <c:v>5.625</c:v>
                </c:pt>
                <c:pt idx="108">
                  <c:v>5.625</c:v>
                </c:pt>
                <c:pt idx="109">
                  <c:v>5.625</c:v>
                </c:pt>
                <c:pt idx="110">
                  <c:v>5.625</c:v>
                </c:pt>
                <c:pt idx="111">
                  <c:v>5.625</c:v>
                </c:pt>
                <c:pt idx="112">
                  <c:v>5.625</c:v>
                </c:pt>
                <c:pt idx="113">
                  <c:v>5.625</c:v>
                </c:pt>
                <c:pt idx="114">
                  <c:v>5.625</c:v>
                </c:pt>
                <c:pt idx="115">
                  <c:v>5.625</c:v>
                </c:pt>
                <c:pt idx="116">
                  <c:v>5.625</c:v>
                </c:pt>
                <c:pt idx="117">
                  <c:v>5.625</c:v>
                </c:pt>
                <c:pt idx="118">
                  <c:v>5.625</c:v>
                </c:pt>
                <c:pt idx="119">
                  <c:v>5.625</c:v>
                </c:pt>
              </c:numCache>
            </c:numRef>
          </c:yVal>
          <c:smooth val="0"/>
        </c:ser>
        <c:axId val="42736972"/>
        <c:axId val="49088429"/>
      </c:scatterChart>
      <c:valAx>
        <c:axId val="4273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(mois)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88429"/>
        <c:crosses val="autoZero"/>
        <c:crossBetween val="midCat"/>
        <c:dispUnits/>
      </c:valAx>
      <c:valAx>
        <c:axId val="490884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alimentation 10^6 l/jour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369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925"/>
          <c:y val="0"/>
          <c:w val="0.42075"/>
          <c:h val="0.1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Surface du lac</a:t>
            </a:r>
          </a:p>
        </c:rich>
      </c:tx>
      <c:layout>
        <c:manualLayout>
          <c:xMode val="factor"/>
          <c:yMode val="factor"/>
          <c:x val="-0.19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125"/>
          <c:w val="0.937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v>Surface simulée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simulation!$A$11:$A$130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simulation!$L$11:$L$130</c:f>
              <c:numCache>
                <c:ptCount val="120"/>
              </c:numCache>
            </c:numRef>
          </c:yVal>
          <c:smooth val="0"/>
        </c:ser>
        <c:ser>
          <c:idx val="1"/>
          <c:order val="1"/>
          <c:tx>
            <c:v>Surface objective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simulation!$A$11:$A$130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simulation!$P$11:$P$130</c:f>
              <c:numCache>
                <c:ptCount val="120"/>
                <c:pt idx="0">
                  <c:v>75000</c:v>
                </c:pt>
                <c:pt idx="1">
                  <c:v>75000</c:v>
                </c:pt>
                <c:pt idx="2">
                  <c:v>75000</c:v>
                </c:pt>
                <c:pt idx="3">
                  <c:v>75000</c:v>
                </c:pt>
                <c:pt idx="4">
                  <c:v>75000</c:v>
                </c:pt>
                <c:pt idx="5">
                  <c:v>75000</c:v>
                </c:pt>
                <c:pt idx="6">
                  <c:v>75000</c:v>
                </c:pt>
                <c:pt idx="7">
                  <c:v>75000</c:v>
                </c:pt>
                <c:pt idx="8">
                  <c:v>75000</c:v>
                </c:pt>
                <c:pt idx="9">
                  <c:v>75000</c:v>
                </c:pt>
                <c:pt idx="10">
                  <c:v>75000</c:v>
                </c:pt>
                <c:pt idx="11">
                  <c:v>75000</c:v>
                </c:pt>
                <c:pt idx="12">
                  <c:v>75000</c:v>
                </c:pt>
                <c:pt idx="13">
                  <c:v>75000</c:v>
                </c:pt>
                <c:pt idx="14">
                  <c:v>75000</c:v>
                </c:pt>
                <c:pt idx="15">
                  <c:v>75000</c:v>
                </c:pt>
                <c:pt idx="16">
                  <c:v>75000</c:v>
                </c:pt>
                <c:pt idx="17">
                  <c:v>75000</c:v>
                </c:pt>
                <c:pt idx="18">
                  <c:v>75000</c:v>
                </c:pt>
                <c:pt idx="19">
                  <c:v>75000</c:v>
                </c:pt>
                <c:pt idx="20">
                  <c:v>75000</c:v>
                </c:pt>
                <c:pt idx="21">
                  <c:v>75000</c:v>
                </c:pt>
                <c:pt idx="22">
                  <c:v>75000</c:v>
                </c:pt>
                <c:pt idx="23">
                  <c:v>75000</c:v>
                </c:pt>
                <c:pt idx="24">
                  <c:v>75000</c:v>
                </c:pt>
                <c:pt idx="25">
                  <c:v>75000</c:v>
                </c:pt>
                <c:pt idx="26">
                  <c:v>75000</c:v>
                </c:pt>
                <c:pt idx="27">
                  <c:v>75000</c:v>
                </c:pt>
                <c:pt idx="28">
                  <c:v>75000</c:v>
                </c:pt>
                <c:pt idx="29">
                  <c:v>75000</c:v>
                </c:pt>
                <c:pt idx="30">
                  <c:v>75000</c:v>
                </c:pt>
                <c:pt idx="31">
                  <c:v>75000</c:v>
                </c:pt>
                <c:pt idx="32">
                  <c:v>75000</c:v>
                </c:pt>
                <c:pt idx="33">
                  <c:v>75000</c:v>
                </c:pt>
                <c:pt idx="34">
                  <c:v>75000</c:v>
                </c:pt>
                <c:pt idx="35">
                  <c:v>75000</c:v>
                </c:pt>
                <c:pt idx="36">
                  <c:v>75000</c:v>
                </c:pt>
                <c:pt idx="37">
                  <c:v>75000</c:v>
                </c:pt>
                <c:pt idx="38">
                  <c:v>75000</c:v>
                </c:pt>
                <c:pt idx="39">
                  <c:v>75000</c:v>
                </c:pt>
                <c:pt idx="40">
                  <c:v>75000</c:v>
                </c:pt>
                <c:pt idx="41">
                  <c:v>75000</c:v>
                </c:pt>
                <c:pt idx="42">
                  <c:v>75000</c:v>
                </c:pt>
                <c:pt idx="43">
                  <c:v>75000</c:v>
                </c:pt>
                <c:pt idx="44">
                  <c:v>75000</c:v>
                </c:pt>
                <c:pt idx="45">
                  <c:v>75000</c:v>
                </c:pt>
                <c:pt idx="46">
                  <c:v>75000</c:v>
                </c:pt>
                <c:pt idx="47">
                  <c:v>75000</c:v>
                </c:pt>
                <c:pt idx="48">
                  <c:v>75000</c:v>
                </c:pt>
                <c:pt idx="49">
                  <c:v>75000</c:v>
                </c:pt>
                <c:pt idx="50">
                  <c:v>75000</c:v>
                </c:pt>
                <c:pt idx="51">
                  <c:v>75000</c:v>
                </c:pt>
                <c:pt idx="52">
                  <c:v>75000</c:v>
                </c:pt>
                <c:pt idx="53">
                  <c:v>75000</c:v>
                </c:pt>
                <c:pt idx="54">
                  <c:v>75000</c:v>
                </c:pt>
                <c:pt idx="55">
                  <c:v>75000</c:v>
                </c:pt>
                <c:pt idx="56">
                  <c:v>75000</c:v>
                </c:pt>
                <c:pt idx="57">
                  <c:v>75000</c:v>
                </c:pt>
                <c:pt idx="58">
                  <c:v>75000</c:v>
                </c:pt>
                <c:pt idx="59">
                  <c:v>75000</c:v>
                </c:pt>
                <c:pt idx="60">
                  <c:v>75000</c:v>
                </c:pt>
                <c:pt idx="61">
                  <c:v>75000</c:v>
                </c:pt>
                <c:pt idx="62">
                  <c:v>75000</c:v>
                </c:pt>
                <c:pt idx="63">
                  <c:v>75000</c:v>
                </c:pt>
                <c:pt idx="64">
                  <c:v>75000</c:v>
                </c:pt>
                <c:pt idx="65">
                  <c:v>75000</c:v>
                </c:pt>
                <c:pt idx="66">
                  <c:v>75000</c:v>
                </c:pt>
                <c:pt idx="67">
                  <c:v>75000</c:v>
                </c:pt>
                <c:pt idx="68">
                  <c:v>75000</c:v>
                </c:pt>
                <c:pt idx="69">
                  <c:v>75000</c:v>
                </c:pt>
                <c:pt idx="70">
                  <c:v>75000</c:v>
                </c:pt>
                <c:pt idx="71">
                  <c:v>75000</c:v>
                </c:pt>
                <c:pt idx="72">
                  <c:v>75000</c:v>
                </c:pt>
                <c:pt idx="73">
                  <c:v>75000</c:v>
                </c:pt>
                <c:pt idx="74">
                  <c:v>75000</c:v>
                </c:pt>
                <c:pt idx="75">
                  <c:v>75000</c:v>
                </c:pt>
                <c:pt idx="76">
                  <c:v>75000</c:v>
                </c:pt>
                <c:pt idx="77">
                  <c:v>75000</c:v>
                </c:pt>
                <c:pt idx="78">
                  <c:v>75000</c:v>
                </c:pt>
                <c:pt idx="79">
                  <c:v>75000</c:v>
                </c:pt>
                <c:pt idx="80">
                  <c:v>75000</c:v>
                </c:pt>
                <c:pt idx="81">
                  <c:v>75000</c:v>
                </c:pt>
                <c:pt idx="82">
                  <c:v>75000</c:v>
                </c:pt>
                <c:pt idx="83">
                  <c:v>75000</c:v>
                </c:pt>
                <c:pt idx="84">
                  <c:v>75000</c:v>
                </c:pt>
                <c:pt idx="85">
                  <c:v>75000</c:v>
                </c:pt>
                <c:pt idx="86">
                  <c:v>75000</c:v>
                </c:pt>
                <c:pt idx="87">
                  <c:v>75000</c:v>
                </c:pt>
                <c:pt idx="88">
                  <c:v>75000</c:v>
                </c:pt>
                <c:pt idx="89">
                  <c:v>75000</c:v>
                </c:pt>
                <c:pt idx="90">
                  <c:v>75000</c:v>
                </c:pt>
                <c:pt idx="91">
                  <c:v>75000</c:v>
                </c:pt>
                <c:pt idx="92">
                  <c:v>75000</c:v>
                </c:pt>
                <c:pt idx="93">
                  <c:v>75000</c:v>
                </c:pt>
                <c:pt idx="94">
                  <c:v>75000</c:v>
                </c:pt>
                <c:pt idx="95">
                  <c:v>75000</c:v>
                </c:pt>
                <c:pt idx="96">
                  <c:v>75000</c:v>
                </c:pt>
                <c:pt idx="97">
                  <c:v>75000</c:v>
                </c:pt>
                <c:pt idx="98">
                  <c:v>75000</c:v>
                </c:pt>
                <c:pt idx="99">
                  <c:v>75000</c:v>
                </c:pt>
                <c:pt idx="100">
                  <c:v>75000</c:v>
                </c:pt>
                <c:pt idx="101">
                  <c:v>75000</c:v>
                </c:pt>
                <c:pt idx="102">
                  <c:v>75000</c:v>
                </c:pt>
                <c:pt idx="103">
                  <c:v>75000</c:v>
                </c:pt>
                <c:pt idx="104">
                  <c:v>75000</c:v>
                </c:pt>
                <c:pt idx="105">
                  <c:v>75000</c:v>
                </c:pt>
                <c:pt idx="106">
                  <c:v>75000</c:v>
                </c:pt>
                <c:pt idx="107">
                  <c:v>75000</c:v>
                </c:pt>
                <c:pt idx="108">
                  <c:v>75000</c:v>
                </c:pt>
                <c:pt idx="109">
                  <c:v>75000</c:v>
                </c:pt>
                <c:pt idx="110">
                  <c:v>75000</c:v>
                </c:pt>
                <c:pt idx="111">
                  <c:v>75000</c:v>
                </c:pt>
                <c:pt idx="112">
                  <c:v>75000</c:v>
                </c:pt>
                <c:pt idx="113">
                  <c:v>75000</c:v>
                </c:pt>
                <c:pt idx="114">
                  <c:v>75000</c:v>
                </c:pt>
                <c:pt idx="115">
                  <c:v>75000</c:v>
                </c:pt>
                <c:pt idx="116">
                  <c:v>75000</c:v>
                </c:pt>
                <c:pt idx="117">
                  <c:v>75000</c:v>
                </c:pt>
                <c:pt idx="118">
                  <c:v>75000</c:v>
                </c:pt>
                <c:pt idx="119">
                  <c:v>75000</c:v>
                </c:pt>
              </c:numCache>
            </c:numRef>
          </c:yVal>
          <c:smooth val="0"/>
        </c:ser>
        <c:axId val="39142678"/>
        <c:axId val="16739783"/>
      </c:scatterChart>
      <c:valAx>
        <c:axId val="3914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Temps 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39783"/>
        <c:crosses val="autoZero"/>
        <c:crossBetween val="midCat"/>
        <c:dispUnits/>
      </c:valAx>
      <c:valAx>
        <c:axId val="1673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Surface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42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0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Profondeur du lac</a:t>
            </a:r>
          </a:p>
        </c:rich>
      </c:tx>
      <c:layout>
        <c:manualLayout>
          <c:xMode val="factor"/>
          <c:yMode val="factor"/>
          <c:x val="-0.209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405"/>
          <c:w val="0.9305"/>
          <c:h val="0.73375"/>
        </c:manualLayout>
      </c:layout>
      <c:scatterChart>
        <c:scatterStyle val="lineMarker"/>
        <c:varyColors val="0"/>
        <c:ser>
          <c:idx val="0"/>
          <c:order val="0"/>
          <c:tx>
            <c:v>Profondeur simulée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simulation!$A$11:$A$130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simulation!$R$11:$R$130</c:f>
              <c:numCache>
                <c:ptCount val="120"/>
              </c:numCache>
            </c:numRef>
          </c:yVal>
          <c:smooth val="0"/>
        </c:ser>
        <c:ser>
          <c:idx val="1"/>
          <c:order val="1"/>
          <c:tx>
            <c:v>Profondeur obj. min.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simulation!$A$11:$A$130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simulation!$V$11:$V$130</c:f>
              <c:numCache>
                <c:ptCount val="1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Profondeur obj.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simulation!$A$11:$A$130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simulation!$W$11:$W$130</c:f>
              <c:numCache>
                <c:ptCount val="12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</c:numCache>
            </c:numRef>
          </c:yVal>
          <c:smooth val="0"/>
        </c:ser>
        <c:axId val="16440320"/>
        <c:axId val="13745153"/>
      </c:scatterChart>
      <c:val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Temps 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45153"/>
        <c:crosses val="autoZero"/>
        <c:crossBetween val="midCat"/>
        <c:dispUnits/>
      </c:valAx>
      <c:valAx>
        <c:axId val="137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Profondeur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40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013"/>
          <c:w val="0.33425"/>
          <c:h val="0.1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Pêche vs capacité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215"/>
          <c:w val="0.922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res_pêche!$A$7</c:f>
              <c:strCache>
                <c:ptCount val="1"/>
                <c:pt idx="0">
                  <c:v>Fiabilité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res_pêche!$B$6:$P$6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res_pêche!$B$7:$P$7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res_pêche!$A$8</c:f>
              <c:strCache>
                <c:ptCount val="1"/>
                <c:pt idx="0">
                  <c:v>Résilience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res_pêche!$B$6:$P$6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res_pêche!$B$8:$P$8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res_pêche!$A$10</c:f>
              <c:strCache>
                <c:ptCount val="1"/>
                <c:pt idx="0">
                  <c:v>1 mois  Vul 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res_pêche!$B$6:$P$6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res_pêche!$B$10:$P$10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56597514"/>
        <c:axId val="39615579"/>
      </c:scatterChart>
      <c:valAx>
        <c:axId val="5659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Capacité [10^6 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15579"/>
        <c:crosses val="autoZero"/>
        <c:crossBetween val="midCat"/>
        <c:dispUnits/>
      </c:valAx>
      <c:valAx>
        <c:axId val="396155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975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01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Récréation vs capacité</a:t>
            </a:r>
          </a:p>
        </c:rich>
      </c:tx>
      <c:layout>
        <c:manualLayout>
          <c:xMode val="factor"/>
          <c:yMode val="factor"/>
          <c:x val="0.014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225"/>
          <c:w val="0.93125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res_récréation!$A$7</c:f>
              <c:strCache>
                <c:ptCount val="1"/>
                <c:pt idx="0">
                  <c:v>Fiabilité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res_récréation!$B$6:$P$6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res_récréation!$B$7:$P$7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res_récréation!$A$8</c:f>
              <c:strCache>
                <c:ptCount val="1"/>
                <c:pt idx="0">
                  <c:v>Résilience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res_récréation!$B$6:$P$6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res_récréation!$B$8:$P$8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res_récréation!$A$10</c:f>
              <c:strCache>
                <c:ptCount val="1"/>
                <c:pt idx="0">
                  <c:v>1 mois  Vul 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res_récréation!$B$6:$P$6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res_récréation!$B$10:$P$10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20995892"/>
        <c:axId val="54745301"/>
      </c:scatterChart>
      <c:valAx>
        <c:axId val="2099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Capacité [10^6 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45301"/>
        <c:crosses val="autoZero"/>
        <c:crossBetween val="midCat"/>
        <c:dispUnits/>
      </c:valAx>
      <c:valAx>
        <c:axId val="547453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958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0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Alimentation vs capacité</a:t>
            </a:r>
          </a:p>
        </c:rich>
      </c:tx>
      <c:layout>
        <c:manualLayout>
          <c:xMode val="factor"/>
          <c:yMode val="factor"/>
          <c:x val="-0.01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2225"/>
          <c:w val="0.9312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res_alimentation!$A$7</c:f>
              <c:strCache>
                <c:ptCount val="1"/>
                <c:pt idx="0">
                  <c:v>Fiabilité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res_alimentation!$B$6:$P$6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res_alimentation!$B$7:$P$7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res_alimentation!$A$8</c:f>
              <c:strCache>
                <c:ptCount val="1"/>
                <c:pt idx="0">
                  <c:v>Résilience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res_alimentation!$B$6:$P$6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res_alimentation!$B$8:$P$8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res_alimentation!$A$10</c:f>
              <c:strCache>
                <c:ptCount val="1"/>
                <c:pt idx="0">
                  <c:v>1 mois  Vul 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res_alimentation!$B$6:$P$6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res_alimentation!$B$10:$P$10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22945662"/>
        <c:axId val="5184367"/>
      </c:scatterChart>
      <c:valAx>
        <c:axId val="2294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Capacité [10^6 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4367"/>
        <c:crosses val="autoZero"/>
        <c:crossBetween val="midCat"/>
        <c:dispUnits/>
      </c:valAx>
      <c:valAx>
        <c:axId val="51843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45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0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Récréation vs seuil critique de remplissage</a:t>
            </a:r>
          </a:p>
        </c:rich>
      </c:tx>
      <c:layout>
        <c:manualLayout>
          <c:xMode val="factor"/>
          <c:yMode val="factor"/>
          <c:x val="-0.1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025"/>
          <c:w val="0.932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res_récréation!$A$20</c:f>
              <c:strCache>
                <c:ptCount val="1"/>
                <c:pt idx="0">
                  <c:v>Fiabilité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res_récréation!$B$19:$H$19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res_récréation!$B$20:$H$20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res_récréation!$A$21</c:f>
              <c:strCache>
                <c:ptCount val="1"/>
                <c:pt idx="0">
                  <c:v>Résilience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res_récréation!$B$19:$H$19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res_récréation!$B$21:$H$21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res_récréation!$A$23</c:f>
              <c:strCache>
                <c:ptCount val="1"/>
                <c:pt idx="0">
                  <c:v>1 mois  Vul 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res_récréation!$B$19:$H$19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0.8</c:v>
                </c:pt>
                <c:pt idx="6">
                  <c:v>0.9</c:v>
                </c:pt>
              </c:numCache>
            </c:numRef>
          </c:xVal>
          <c:yVal>
            <c:numRef>
              <c:f>res_récréation!$B$23:$H$23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6659304"/>
        <c:axId val="17280553"/>
      </c:scatterChart>
      <c:valAx>
        <c:axId val="466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Seuil critique de remplissage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80553"/>
        <c:crosses val="autoZero"/>
        <c:crossBetween val="midCat"/>
        <c:dispUnits/>
      </c:valAx>
      <c:valAx>
        <c:axId val="172805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593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6</xdr:col>
      <xdr:colOff>76200</xdr:colOff>
      <xdr:row>17</xdr:row>
      <xdr:rowOff>76200</xdr:rowOff>
    </xdr:to>
    <xdr:graphicFrame>
      <xdr:nvGraphicFramePr>
        <xdr:cNvPr id="1" name="Chart 3"/>
        <xdr:cNvGraphicFramePr/>
      </xdr:nvGraphicFramePr>
      <xdr:xfrm>
        <a:off x="66675" y="171450"/>
        <a:ext cx="4800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9525</xdr:rowOff>
    </xdr:from>
    <xdr:to>
      <xdr:col>12</xdr:col>
      <xdr:colOff>238125</xdr:colOff>
      <xdr:row>17</xdr:row>
      <xdr:rowOff>76200</xdr:rowOff>
    </xdr:to>
    <xdr:graphicFrame>
      <xdr:nvGraphicFramePr>
        <xdr:cNvPr id="2" name="Chart 4"/>
        <xdr:cNvGraphicFramePr/>
      </xdr:nvGraphicFramePr>
      <xdr:xfrm>
        <a:off x="4943475" y="171450"/>
        <a:ext cx="4743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18</xdr:row>
      <xdr:rowOff>28575</xdr:rowOff>
    </xdr:from>
    <xdr:to>
      <xdr:col>6</xdr:col>
      <xdr:colOff>104775</xdr:colOff>
      <xdr:row>35</xdr:row>
      <xdr:rowOff>9525</xdr:rowOff>
    </xdr:to>
    <xdr:graphicFrame>
      <xdr:nvGraphicFramePr>
        <xdr:cNvPr id="3" name="Chart 5"/>
        <xdr:cNvGraphicFramePr/>
      </xdr:nvGraphicFramePr>
      <xdr:xfrm>
        <a:off x="47625" y="2952750"/>
        <a:ext cx="48482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171450</xdr:colOff>
      <xdr:row>18</xdr:row>
      <xdr:rowOff>9525</xdr:rowOff>
    </xdr:from>
    <xdr:to>
      <xdr:col>12</xdr:col>
      <xdr:colOff>247650</xdr:colOff>
      <xdr:row>35</xdr:row>
      <xdr:rowOff>0</xdr:rowOff>
    </xdr:to>
    <xdr:graphicFrame>
      <xdr:nvGraphicFramePr>
        <xdr:cNvPr id="4" name="Chart 11"/>
        <xdr:cNvGraphicFramePr/>
      </xdr:nvGraphicFramePr>
      <xdr:xfrm>
        <a:off x="4962525" y="2933700"/>
        <a:ext cx="47339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0</xdr:rowOff>
    </xdr:from>
    <xdr:to>
      <xdr:col>7</xdr:col>
      <xdr:colOff>533400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9050" y="2914650"/>
        <a:ext cx="47815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523875</xdr:colOff>
      <xdr:row>35</xdr:row>
      <xdr:rowOff>133350</xdr:rowOff>
    </xdr:to>
    <xdr:graphicFrame>
      <xdr:nvGraphicFramePr>
        <xdr:cNvPr id="2" name="Chart 4"/>
        <xdr:cNvGraphicFramePr/>
      </xdr:nvGraphicFramePr>
      <xdr:xfrm>
        <a:off x="4876800" y="2914650"/>
        <a:ext cx="47625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3" name="Chart 5"/>
        <xdr:cNvGraphicFramePr/>
      </xdr:nvGraphicFramePr>
      <xdr:xfrm>
        <a:off x="19050" y="19050"/>
        <a:ext cx="47815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18</xdr:row>
      <xdr:rowOff>9525</xdr:rowOff>
    </xdr:from>
    <xdr:to>
      <xdr:col>15</xdr:col>
      <xdr:colOff>581025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4886325" y="2924175"/>
        <a:ext cx="4800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561975</xdr:colOff>
      <xdr:row>17</xdr:row>
      <xdr:rowOff>123825</xdr:rowOff>
    </xdr:to>
    <xdr:graphicFrame>
      <xdr:nvGraphicFramePr>
        <xdr:cNvPr id="2" name="Chart 4"/>
        <xdr:cNvGraphicFramePr/>
      </xdr:nvGraphicFramePr>
      <xdr:xfrm>
        <a:off x="19050" y="19050"/>
        <a:ext cx="48101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18</xdr:row>
      <xdr:rowOff>0</xdr:rowOff>
    </xdr:from>
    <xdr:to>
      <xdr:col>7</xdr:col>
      <xdr:colOff>552450</xdr:colOff>
      <xdr:row>35</xdr:row>
      <xdr:rowOff>152400</xdr:rowOff>
    </xdr:to>
    <xdr:graphicFrame>
      <xdr:nvGraphicFramePr>
        <xdr:cNvPr id="3" name="Chart 6"/>
        <xdr:cNvGraphicFramePr/>
      </xdr:nvGraphicFramePr>
      <xdr:xfrm>
        <a:off x="28575" y="2914650"/>
        <a:ext cx="47910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561975</xdr:colOff>
      <xdr:row>17</xdr:row>
      <xdr:rowOff>133350</xdr:rowOff>
    </xdr:to>
    <xdr:graphicFrame>
      <xdr:nvGraphicFramePr>
        <xdr:cNvPr id="1" name="Chart 4"/>
        <xdr:cNvGraphicFramePr/>
      </xdr:nvGraphicFramePr>
      <xdr:xfrm>
        <a:off x="9525" y="19050"/>
        <a:ext cx="48196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0</xdr:rowOff>
    </xdr:from>
    <xdr:to>
      <xdr:col>7</xdr:col>
      <xdr:colOff>552450</xdr:colOff>
      <xdr:row>35</xdr:row>
      <xdr:rowOff>152400</xdr:rowOff>
    </xdr:to>
    <xdr:graphicFrame>
      <xdr:nvGraphicFramePr>
        <xdr:cNvPr id="2" name="Chart 5"/>
        <xdr:cNvGraphicFramePr/>
      </xdr:nvGraphicFramePr>
      <xdr:xfrm>
        <a:off x="28575" y="2914650"/>
        <a:ext cx="47910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18</xdr:row>
      <xdr:rowOff>9525</xdr:rowOff>
    </xdr:from>
    <xdr:to>
      <xdr:col>15</xdr:col>
      <xdr:colOff>542925</xdr:colOff>
      <xdr:row>36</xdr:row>
      <xdr:rowOff>0</xdr:rowOff>
    </xdr:to>
    <xdr:graphicFrame>
      <xdr:nvGraphicFramePr>
        <xdr:cNvPr id="3" name="Chart 6"/>
        <xdr:cNvGraphicFramePr/>
      </xdr:nvGraphicFramePr>
      <xdr:xfrm>
        <a:off x="4876800" y="2924175"/>
        <a:ext cx="48101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95" zoomScaleNormal="95" workbookViewId="0" topLeftCell="A1">
      <selection activeCell="D31" sqref="D31"/>
    </sheetView>
  </sheetViews>
  <sheetFormatPr defaultColWidth="9.140625" defaultRowHeight="12.75"/>
  <cols>
    <col min="1" max="1" width="11.421875" style="0" customWidth="1"/>
    <col min="2" max="2" width="11.57421875" style="0" customWidth="1"/>
    <col min="3" max="3" width="9.8515625" style="0" customWidth="1"/>
    <col min="4" max="4" width="29.57421875" style="0" customWidth="1"/>
    <col min="5" max="5" width="12.8515625" style="0" customWidth="1"/>
    <col min="7" max="7" width="5.57421875" style="0" customWidth="1"/>
  </cols>
  <sheetData>
    <row r="1" ht="12.75">
      <c r="A1" s="15" t="s">
        <v>41</v>
      </c>
    </row>
    <row r="2" spans="1:4" ht="12.75">
      <c r="A2" s="15"/>
      <c r="B2" s="15"/>
      <c r="C2" s="15"/>
      <c r="D2" s="15"/>
    </row>
    <row r="3" spans="1:4" ht="12.75">
      <c r="A3" s="15" t="s">
        <v>45</v>
      </c>
      <c r="B3" s="15" t="s">
        <v>46</v>
      </c>
      <c r="C3" s="15" t="s">
        <v>47</v>
      </c>
      <c r="D3" s="15" t="s">
        <v>48</v>
      </c>
    </row>
    <row r="4" spans="1:4" ht="12.75">
      <c r="A4" t="s">
        <v>42</v>
      </c>
      <c r="B4" t="s">
        <v>3</v>
      </c>
      <c r="C4" t="s">
        <v>39</v>
      </c>
      <c r="D4" s="2" t="s">
        <v>49</v>
      </c>
    </row>
    <row r="5" spans="1:4" ht="12.75">
      <c r="A5" t="s">
        <v>42</v>
      </c>
      <c r="B5" t="s">
        <v>4</v>
      </c>
      <c r="C5" t="s">
        <v>43</v>
      </c>
      <c r="D5" s="2" t="s">
        <v>51</v>
      </c>
    </row>
    <row r="6" ht="12.75">
      <c r="D6" t="s">
        <v>50</v>
      </c>
    </row>
    <row r="7" spans="1:4" ht="12.75">
      <c r="A7" t="s">
        <v>156</v>
      </c>
      <c r="B7" t="s">
        <v>5</v>
      </c>
      <c r="C7" t="s">
        <v>44</v>
      </c>
      <c r="D7" s="2" t="s">
        <v>157</v>
      </c>
    </row>
    <row r="8" ht="12.75">
      <c r="D8" s="2"/>
    </row>
    <row r="9" spans="4:5" ht="12.75">
      <c r="D9" t="s">
        <v>158</v>
      </c>
      <c r="E9" s="2" t="s">
        <v>189</v>
      </c>
    </row>
    <row r="10" spans="4:5" ht="12.75">
      <c r="D10" t="s">
        <v>159</v>
      </c>
      <c r="E10" s="2" t="s">
        <v>169</v>
      </c>
    </row>
    <row r="11" spans="4:5" ht="12.75">
      <c r="D11" t="s">
        <v>160</v>
      </c>
      <c r="E11" s="2" t="s">
        <v>170</v>
      </c>
    </row>
    <row r="14" spans="1:2" s="106" customFormat="1" ht="12.75">
      <c r="A14" s="107" t="s">
        <v>190</v>
      </c>
      <c r="B14" s="106" t="s">
        <v>188</v>
      </c>
    </row>
    <row r="16" spans="1:3" ht="15.75">
      <c r="A16" s="124" t="s">
        <v>192</v>
      </c>
      <c r="C16" s="125" t="s">
        <v>193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I2:M3"/>
  <sheetViews>
    <sheetView zoomScale="85" zoomScaleNormal="85" workbookViewId="0" topLeftCell="A1">
      <selection activeCell="P4" sqref="P4"/>
    </sheetView>
  </sheetViews>
  <sheetFormatPr defaultColWidth="9.140625" defaultRowHeight="12.75"/>
  <cols>
    <col min="10" max="10" width="8.7109375" style="0" customWidth="1"/>
  </cols>
  <sheetData>
    <row r="2" spans="9:13" ht="12.75">
      <c r="I2" t="str">
        <f>res_alimentation!A13</f>
        <v>Niveau critique</v>
      </c>
      <c r="L2">
        <f>res_alimentation!B13</f>
        <v>0.5</v>
      </c>
      <c r="M2" t="str">
        <f>res_alimentation!C13</f>
        <v>% de remplissage</v>
      </c>
    </row>
    <row r="3" spans="9:13" ht="12.75">
      <c r="I3" t="str">
        <f>res_alimentation!A14</f>
        <v>Objectif d'alimentation</v>
      </c>
      <c r="L3">
        <f>res_alimentation!B14</f>
        <v>7.5</v>
      </c>
      <c r="M3" t="str">
        <f>res_alimentation!C14</f>
        <v>10^'6 l/jour</v>
      </c>
    </row>
  </sheetData>
  <printOptions/>
  <pageMargins left="0.34" right="0.75" top="1" bottom="1" header="0.5" footer="0.5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I2:M3"/>
  <sheetViews>
    <sheetView workbookViewId="0" topLeftCell="D1">
      <selection activeCell="L9" sqref="L9"/>
    </sheetView>
  </sheetViews>
  <sheetFormatPr defaultColWidth="9.140625" defaultRowHeight="12.75"/>
  <cols>
    <col min="10" max="10" width="8.57421875" style="0" customWidth="1"/>
  </cols>
  <sheetData>
    <row r="2" spans="9:13" ht="12.75">
      <c r="I2" t="str">
        <f>res_alimentation!A28</f>
        <v>Capacité</v>
      </c>
      <c r="L2">
        <f>res_alimentation!B28</f>
        <v>1000000</v>
      </c>
      <c r="M2" t="str">
        <f>res_alimentation!C28</f>
        <v>m3</v>
      </c>
    </row>
    <row r="3" spans="9:13" ht="12.75">
      <c r="I3" t="str">
        <f>res_alimentation!A29</f>
        <v>Objectif d'alimentation</v>
      </c>
      <c r="L3">
        <f>res_alimentation!B29</f>
        <v>7.5</v>
      </c>
      <c r="M3" t="str">
        <f>res_alimentation!C29</f>
        <v>10^'6 l/jour</v>
      </c>
    </row>
  </sheetData>
  <printOptions/>
  <pageMargins left="0.55" right="0.42" top="1" bottom="1" header="0.5" footer="0.5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I2:M3"/>
  <sheetViews>
    <sheetView workbookViewId="0" topLeftCell="A1">
      <selection activeCell="F38" sqref="F38"/>
    </sheetView>
  </sheetViews>
  <sheetFormatPr defaultColWidth="9.140625" defaultRowHeight="12.75"/>
  <sheetData>
    <row r="2" spans="9:13" ht="12.75">
      <c r="I2" t="str">
        <f>res_alimentation!A43</f>
        <v>Capacité</v>
      </c>
      <c r="L2">
        <f>res_alimentation!B43</f>
        <v>1000000</v>
      </c>
      <c r="M2" t="str">
        <f>res_alimentation!C43</f>
        <v>m3</v>
      </c>
    </row>
    <row r="3" spans="9:13" ht="12.75">
      <c r="I3" t="str">
        <f>res_alimentation!A44</f>
        <v>Seuil critique de remplissage</v>
      </c>
      <c r="L3">
        <f>res_alimentation!B44</f>
        <v>0.5</v>
      </c>
      <c r="M3" t="str">
        <f>res_alimentation!C44</f>
        <v>% de remplissage</v>
      </c>
    </row>
  </sheetData>
  <printOptions/>
  <pageMargins left="0.43" right="0.25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D1" sqref="D1:G1"/>
    </sheetView>
  </sheetViews>
  <sheetFormatPr defaultColWidth="9.140625" defaultRowHeight="12.75"/>
  <cols>
    <col min="1" max="1" width="13.00390625" style="0" customWidth="1"/>
    <col min="2" max="2" width="20.421875" style="0" customWidth="1"/>
    <col min="3" max="3" width="19.28125" style="0" customWidth="1"/>
    <col min="4" max="4" width="15.140625" style="0" customWidth="1"/>
    <col min="5" max="5" width="11.00390625" style="0" customWidth="1"/>
    <col min="7" max="7" width="12.00390625" style="0" customWidth="1"/>
    <col min="9" max="10" width="11.00390625" style="0" customWidth="1"/>
    <col min="11" max="11" width="15.140625" style="0" customWidth="1"/>
    <col min="12" max="12" width="16.00390625" style="0" customWidth="1"/>
  </cols>
  <sheetData>
    <row r="1" spans="1:6" ht="15.75">
      <c r="A1" s="62" t="s">
        <v>164</v>
      </c>
      <c r="D1" s="124" t="s">
        <v>192</v>
      </c>
      <c r="F1" s="125" t="s">
        <v>193</v>
      </c>
    </row>
    <row r="2" ht="12.75">
      <c r="A2" s="15"/>
    </row>
    <row r="3" ht="12.75">
      <c r="A3" s="61" t="s">
        <v>155</v>
      </c>
    </row>
    <row r="4" ht="12.75">
      <c r="A4" s="61" t="s">
        <v>168</v>
      </c>
    </row>
    <row r="6" spans="1:2" ht="12.75">
      <c r="A6" s="27"/>
      <c r="B6" s="61" t="s">
        <v>166</v>
      </c>
    </row>
    <row r="7" spans="1:2" ht="12.75">
      <c r="A7" s="6"/>
      <c r="B7" s="15"/>
    </row>
    <row r="8" s="63" customFormat="1" ht="12.75">
      <c r="A8" s="63" t="s">
        <v>167</v>
      </c>
    </row>
    <row r="9" spans="1:2" ht="13.5" thickBot="1">
      <c r="A9" s="6"/>
      <c r="B9" s="15"/>
    </row>
    <row r="10" spans="1:6" s="61" customFormat="1" ht="12.75">
      <c r="A10" s="72" t="s">
        <v>32</v>
      </c>
      <c r="B10" s="73" t="s">
        <v>12</v>
      </c>
      <c r="C10" s="73"/>
      <c r="D10" s="73" t="s">
        <v>13</v>
      </c>
      <c r="E10" s="74" t="s">
        <v>161</v>
      </c>
      <c r="F10" s="15" t="s">
        <v>36</v>
      </c>
    </row>
    <row r="11" spans="1:5" s="7" customFormat="1" ht="12" thickBot="1">
      <c r="A11" s="75"/>
      <c r="B11" s="76" t="s">
        <v>46</v>
      </c>
      <c r="C11" s="76" t="s">
        <v>47</v>
      </c>
      <c r="D11" s="76"/>
      <c r="E11" s="77"/>
    </row>
    <row r="12" spans="1:7" s="61" customFormat="1" ht="12.75">
      <c r="A12" s="78" t="s">
        <v>21</v>
      </c>
      <c r="B12" s="79" t="s">
        <v>0</v>
      </c>
      <c r="C12" s="79"/>
      <c r="D12" s="80">
        <v>10000000</v>
      </c>
      <c r="E12" s="81" t="s">
        <v>1</v>
      </c>
      <c r="F12" s="7"/>
      <c r="G12" s="7"/>
    </row>
    <row r="13" spans="1:7" s="61" customFormat="1" ht="12.75">
      <c r="A13" s="82" t="s">
        <v>14</v>
      </c>
      <c r="B13" s="65" t="s">
        <v>35</v>
      </c>
      <c r="C13" s="65"/>
      <c r="D13" s="66">
        <f>365/12</f>
        <v>30.416666666666668</v>
      </c>
      <c r="E13" s="83"/>
      <c r="F13" s="7" t="s">
        <v>37</v>
      </c>
      <c r="G13" s="7"/>
    </row>
    <row r="14" spans="1:7" s="61" customFormat="1" ht="12.75">
      <c r="A14" s="82" t="s">
        <v>60</v>
      </c>
      <c r="B14" s="65" t="s">
        <v>61</v>
      </c>
      <c r="C14" s="65"/>
      <c r="D14" s="67">
        <f>COUNT(simulation!A11:A130)</f>
        <v>120</v>
      </c>
      <c r="E14" s="83"/>
      <c r="F14" s="7"/>
      <c r="G14" s="7"/>
    </row>
    <row r="15" spans="1:7" s="61" customFormat="1" ht="12.75">
      <c r="A15" s="82" t="s">
        <v>22</v>
      </c>
      <c r="B15" s="65" t="s">
        <v>23</v>
      </c>
      <c r="C15" s="65"/>
      <c r="D15" s="68">
        <v>1000000</v>
      </c>
      <c r="E15" s="83" t="s">
        <v>2</v>
      </c>
      <c r="F15" s="7"/>
      <c r="G15" s="7"/>
    </row>
    <row r="16" spans="1:7" s="61" customFormat="1" ht="12.75">
      <c r="A16" s="82" t="s">
        <v>15</v>
      </c>
      <c r="B16" s="65" t="s">
        <v>38</v>
      </c>
      <c r="C16" s="65" t="s">
        <v>133</v>
      </c>
      <c r="D16" s="69">
        <v>7.5</v>
      </c>
      <c r="E16" s="83" t="s">
        <v>27</v>
      </c>
      <c r="F16" s="7"/>
      <c r="G16" s="7"/>
    </row>
    <row r="17" spans="1:7" s="61" customFormat="1" ht="12.75">
      <c r="A17" s="82" t="s">
        <v>17</v>
      </c>
      <c r="B17" s="65" t="s">
        <v>18</v>
      </c>
      <c r="C17" s="65"/>
      <c r="D17" s="70">
        <f>'paramètres &amp; scénarios'!D18*'paramètres &amp; scénarios'!D15</f>
        <v>500000</v>
      </c>
      <c r="E17" s="83" t="s">
        <v>2</v>
      </c>
      <c r="F17" s="7"/>
      <c r="G17" s="7"/>
    </row>
    <row r="18" spans="1:7" s="61" customFormat="1" ht="12.75">
      <c r="A18" s="82" t="s">
        <v>16</v>
      </c>
      <c r="B18" s="65" t="s">
        <v>20</v>
      </c>
      <c r="C18" s="65" t="s">
        <v>137</v>
      </c>
      <c r="D18" s="71">
        <v>0.5</v>
      </c>
      <c r="E18" s="83" t="s">
        <v>19</v>
      </c>
      <c r="F18" s="9" t="s">
        <v>162</v>
      </c>
      <c r="G18" s="7"/>
    </row>
    <row r="19" spans="1:7" s="61" customFormat="1" ht="12.75">
      <c r="A19" s="82" t="s">
        <v>24</v>
      </c>
      <c r="B19" s="65" t="s">
        <v>25</v>
      </c>
      <c r="C19" s="65" t="s">
        <v>67</v>
      </c>
      <c r="D19" s="65">
        <v>0.75</v>
      </c>
      <c r="E19" s="83" t="s">
        <v>19</v>
      </c>
      <c r="F19" s="7" t="s">
        <v>163</v>
      </c>
      <c r="G19" s="7"/>
    </row>
    <row r="20" spans="1:7" s="61" customFormat="1" ht="12.75">
      <c r="A20" s="82"/>
      <c r="B20" s="65"/>
      <c r="C20" s="65"/>
      <c r="D20" s="65"/>
      <c r="E20" s="83"/>
      <c r="F20" s="7"/>
      <c r="G20" s="7"/>
    </row>
    <row r="21" spans="1:7" s="61" customFormat="1" ht="12.75">
      <c r="A21" s="82" t="s">
        <v>181</v>
      </c>
      <c r="B21" s="65" t="s">
        <v>182</v>
      </c>
      <c r="C21" s="65" t="s">
        <v>183</v>
      </c>
      <c r="D21" s="65">
        <v>500</v>
      </c>
      <c r="E21" s="83"/>
      <c r="F21" s="7"/>
      <c r="G21" s="7"/>
    </row>
    <row r="22" spans="1:7" s="61" customFormat="1" ht="12.75">
      <c r="A22" s="82" t="s">
        <v>179</v>
      </c>
      <c r="B22" s="65" t="s">
        <v>180</v>
      </c>
      <c r="C22" s="65" t="s">
        <v>178</v>
      </c>
      <c r="D22" s="65">
        <f>150</f>
        <v>150</v>
      </c>
      <c r="E22" s="83" t="s">
        <v>10</v>
      </c>
      <c r="F22" s="7"/>
      <c r="G22" s="7"/>
    </row>
    <row r="23" spans="1:7" s="61" customFormat="1" ht="12.75">
      <c r="A23" s="82" t="s">
        <v>33</v>
      </c>
      <c r="B23" s="65" t="s">
        <v>11</v>
      </c>
      <c r="C23" s="65" t="s">
        <v>139</v>
      </c>
      <c r="D23" s="70">
        <f>length*width</f>
        <v>75000</v>
      </c>
      <c r="E23" s="83" t="s">
        <v>1</v>
      </c>
      <c r="F23" s="7"/>
      <c r="G23" s="7"/>
    </row>
    <row r="24" spans="1:7" s="61" customFormat="1" ht="12.75">
      <c r="A24" s="82" t="s">
        <v>34</v>
      </c>
      <c r="B24" s="65" t="s">
        <v>121</v>
      </c>
      <c r="C24" s="65" t="s">
        <v>171</v>
      </c>
      <c r="D24" s="65">
        <v>15</v>
      </c>
      <c r="E24" s="83" t="s">
        <v>10</v>
      </c>
      <c r="F24" s="7"/>
      <c r="G24" s="7"/>
    </row>
    <row r="25" spans="1:7" s="61" customFormat="1" ht="13.5" thickBot="1">
      <c r="A25" s="75"/>
      <c r="B25" s="84" t="s">
        <v>122</v>
      </c>
      <c r="C25" s="84" t="s">
        <v>172</v>
      </c>
      <c r="D25" s="84">
        <v>30</v>
      </c>
      <c r="E25" s="85" t="s">
        <v>10</v>
      </c>
      <c r="F25" s="7"/>
      <c r="G25" s="7"/>
    </row>
    <row r="28" s="64" customFormat="1" ht="12.75">
      <c r="A28" s="63" t="s">
        <v>165</v>
      </c>
    </row>
    <row r="29" ht="13.5" thickBot="1"/>
    <row r="30" spans="1:13" ht="12.75">
      <c r="A30" s="17"/>
      <c r="B30" s="23" t="s">
        <v>39</v>
      </c>
      <c r="C30" s="23" t="s">
        <v>4</v>
      </c>
      <c r="D30" s="23" t="s">
        <v>44</v>
      </c>
      <c r="E30" s="22" t="s">
        <v>59</v>
      </c>
      <c r="G30" s="19"/>
      <c r="H30" s="19"/>
      <c r="I30" s="19"/>
      <c r="J30" s="19"/>
      <c r="K30" s="19"/>
      <c r="L30" s="19"/>
      <c r="M30" s="19"/>
    </row>
    <row r="31" spans="1:12" ht="12.75">
      <c r="A31" s="21"/>
      <c r="B31" s="16" t="s">
        <v>53</v>
      </c>
      <c r="C31" s="16" t="s">
        <v>53</v>
      </c>
      <c r="D31" s="16" t="s">
        <v>19</v>
      </c>
      <c r="E31" s="18"/>
      <c r="G31" s="20"/>
      <c r="L31" s="19"/>
    </row>
    <row r="32" spans="1:12" ht="12.75">
      <c r="A32" s="24" t="s">
        <v>52</v>
      </c>
      <c r="B32" s="108"/>
      <c r="C32" s="108"/>
      <c r="D32" s="130"/>
      <c r="E32" s="108"/>
      <c r="L32" s="19"/>
    </row>
    <row r="33" spans="1:12" ht="12.75">
      <c r="A33" s="24" t="s">
        <v>54</v>
      </c>
      <c r="B33" s="108"/>
      <c r="C33" s="108"/>
      <c r="D33" s="130"/>
      <c r="E33" s="108"/>
      <c r="L33" s="19"/>
    </row>
    <row r="34" spans="1:12" ht="13.5" thickBot="1">
      <c r="A34" s="25" t="s">
        <v>55</v>
      </c>
      <c r="B34" s="108"/>
      <c r="C34" s="108"/>
      <c r="D34" s="130"/>
      <c r="E34" s="108"/>
      <c r="L34" s="20"/>
    </row>
    <row r="35" ht="12.75">
      <c r="L35" s="19"/>
    </row>
    <row r="36" spans="1:12" ht="12.75">
      <c r="A36" s="15" t="s">
        <v>65</v>
      </c>
      <c r="G36" s="19"/>
      <c r="H36" s="20"/>
      <c r="I36" s="20"/>
      <c r="J36" s="20"/>
      <c r="K36" s="20"/>
      <c r="L36" s="20"/>
    </row>
    <row r="37" spans="1:4" ht="12.75">
      <c r="A37" t="s">
        <v>56</v>
      </c>
      <c r="C37" s="108"/>
      <c r="D37" t="s">
        <v>40</v>
      </c>
    </row>
    <row r="38" spans="1:5" ht="12.75">
      <c r="A38" t="s">
        <v>57</v>
      </c>
      <c r="C38" s="108"/>
      <c r="D38" t="s">
        <v>40</v>
      </c>
      <c r="E38" s="4"/>
    </row>
    <row r="39" spans="1:5" ht="12.75">
      <c r="A39" t="s">
        <v>58</v>
      </c>
      <c r="C39" s="108"/>
      <c r="D39" t="s">
        <v>40</v>
      </c>
      <c r="E39" s="6"/>
    </row>
    <row r="40" spans="1:5" ht="12.75">
      <c r="A40" t="s">
        <v>62</v>
      </c>
      <c r="C40" s="108"/>
      <c r="D40" t="s">
        <v>7</v>
      </c>
      <c r="E40" s="6"/>
    </row>
    <row r="41" spans="1:4" ht="12.75">
      <c r="A41" t="s">
        <v>63</v>
      </c>
      <c r="C41" s="109"/>
      <c r="D41" t="s">
        <v>64</v>
      </c>
    </row>
    <row r="42" spans="1:4" ht="12.75">
      <c r="A42" t="s">
        <v>194</v>
      </c>
      <c r="C42" s="109"/>
      <c r="D42" t="s">
        <v>196</v>
      </c>
    </row>
    <row r="43" spans="1:4" ht="12.75">
      <c r="A43" t="s">
        <v>195</v>
      </c>
      <c r="C43" s="109"/>
      <c r="D43" t="s">
        <v>197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selection activeCell="C1" sqref="C1"/>
    </sheetView>
  </sheetViews>
  <sheetFormatPr defaultColWidth="9.140625" defaultRowHeight="12.75"/>
  <cols>
    <col min="3" max="3" width="12.57421875" style="0" customWidth="1"/>
    <col min="4" max="4" width="17.421875" style="0" customWidth="1"/>
    <col min="7" max="7" width="12.421875" style="0" customWidth="1"/>
    <col min="8" max="8" width="16.421875" style="0" customWidth="1"/>
    <col min="9" max="9" width="8.28125" style="0" customWidth="1"/>
    <col min="10" max="10" width="9.57421875" style="0" bestFit="1" customWidth="1"/>
    <col min="11" max="11" width="6.140625" style="0" customWidth="1"/>
    <col min="15" max="15" width="5.421875" style="0" customWidth="1"/>
  </cols>
  <sheetData>
    <row r="1" spans="1:5" s="6" customFormat="1" ht="12.75">
      <c r="A1" s="14" t="s">
        <v>29</v>
      </c>
      <c r="B1" s="14" t="s">
        <v>30</v>
      </c>
      <c r="C1" s="14" t="s">
        <v>201</v>
      </c>
      <c r="D1" s="14" t="s">
        <v>184</v>
      </c>
      <c r="E1" s="14" t="s">
        <v>31</v>
      </c>
    </row>
    <row r="2" spans="1:5" s="6" customFormat="1" ht="12.75">
      <c r="A2" s="14"/>
      <c r="B2" s="14"/>
      <c r="C2" s="14" t="s">
        <v>6</v>
      </c>
      <c r="D2" s="14" t="s">
        <v>6</v>
      </c>
      <c r="E2" s="14" t="s">
        <v>6</v>
      </c>
    </row>
    <row r="3" spans="1:5" ht="12.75">
      <c r="A3">
        <v>1998</v>
      </c>
      <c r="B3">
        <v>1</v>
      </c>
      <c r="C3" s="3">
        <v>187.7</v>
      </c>
      <c r="D3" s="3">
        <v>17.808204672192065</v>
      </c>
      <c r="E3" s="3">
        <f>MAX(C3-D3,0)</f>
        <v>169.89179532780793</v>
      </c>
    </row>
    <row r="4" spans="1:16" ht="12.75">
      <c r="A4">
        <v>1998</v>
      </c>
      <c r="B4">
        <v>2</v>
      </c>
      <c r="C4" s="3">
        <v>157.1</v>
      </c>
      <c r="D4" s="3">
        <v>26.439160629821135</v>
      </c>
      <c r="E4" s="3">
        <f aca="true" t="shared" si="0" ref="E4:E67">MAX(C4-D4,0)</f>
        <v>130.66083937017885</v>
      </c>
      <c r="H4" s="4"/>
      <c r="P4" s="3"/>
    </row>
    <row r="5" spans="1:16" ht="12.75">
      <c r="A5">
        <v>1998</v>
      </c>
      <c r="B5">
        <v>3</v>
      </c>
      <c r="C5" s="3">
        <v>127.8</v>
      </c>
      <c r="D5" s="3">
        <v>41.37697186487327</v>
      </c>
      <c r="E5" s="3">
        <f t="shared" si="0"/>
        <v>86.42302813512673</v>
      </c>
      <c r="H5" s="1"/>
      <c r="L5" s="1"/>
      <c r="P5" s="1"/>
    </row>
    <row r="6" spans="1:16" ht="12.75">
      <c r="A6">
        <v>1998</v>
      </c>
      <c r="B6">
        <v>4</v>
      </c>
      <c r="C6" s="3">
        <v>21.7</v>
      </c>
      <c r="D6" s="3">
        <v>58.62302813512674</v>
      </c>
      <c r="E6" s="3">
        <f t="shared" si="0"/>
        <v>0</v>
      </c>
      <c r="H6" s="4"/>
      <c r="L6" s="4"/>
      <c r="P6" s="4"/>
    </row>
    <row r="7" spans="1:16" ht="12.75">
      <c r="A7">
        <v>1998</v>
      </c>
      <c r="B7">
        <v>5</v>
      </c>
      <c r="C7" s="3">
        <v>67.7</v>
      </c>
      <c r="D7" s="3">
        <v>73.56083937017887</v>
      </c>
      <c r="E7" s="3">
        <f t="shared" si="0"/>
        <v>0</v>
      </c>
      <c r="H7" s="4"/>
      <c r="L7" s="4"/>
      <c r="P7" s="4"/>
    </row>
    <row r="8" spans="1:5" ht="12.75">
      <c r="A8">
        <v>1998</v>
      </c>
      <c r="B8">
        <v>6</v>
      </c>
      <c r="C8" s="3">
        <v>23.4</v>
      </c>
      <c r="D8" s="3">
        <v>82.19179532780792</v>
      </c>
      <c r="E8" s="3">
        <f t="shared" si="0"/>
        <v>0</v>
      </c>
    </row>
    <row r="9" spans="1:5" ht="12.75">
      <c r="A9">
        <v>1998</v>
      </c>
      <c r="B9">
        <v>7</v>
      </c>
      <c r="C9" s="3">
        <v>186.8</v>
      </c>
      <c r="D9" s="3">
        <v>82.20552882307075</v>
      </c>
      <c r="E9" s="3">
        <f t="shared" si="0"/>
        <v>104.59447117692926</v>
      </c>
    </row>
    <row r="10" spans="1:5" ht="12.75">
      <c r="A10">
        <v>1998</v>
      </c>
      <c r="B10">
        <v>8</v>
      </c>
      <c r="C10" s="3">
        <v>157.2</v>
      </c>
      <c r="D10" s="3">
        <v>73.59836362161441</v>
      </c>
      <c r="E10" s="3">
        <f t="shared" si="0"/>
        <v>83.60163637838558</v>
      </c>
    </row>
    <row r="11" spans="1:10" ht="12.75">
      <c r="A11">
        <v>1998</v>
      </c>
      <c r="B11">
        <v>9</v>
      </c>
      <c r="C11" s="3">
        <v>123.9</v>
      </c>
      <c r="D11" s="3">
        <v>58.674298508098715</v>
      </c>
      <c r="E11" s="3">
        <f t="shared" si="0"/>
        <v>65.22570149190129</v>
      </c>
      <c r="J11" s="5"/>
    </row>
    <row r="12" spans="1:10" ht="12.75">
      <c r="A12">
        <v>1998</v>
      </c>
      <c r="B12">
        <v>10</v>
      </c>
      <c r="C12" s="3">
        <v>114</v>
      </c>
      <c r="D12" s="3">
        <v>41.42826411054347</v>
      </c>
      <c r="E12" s="3">
        <f t="shared" si="0"/>
        <v>72.57173588945653</v>
      </c>
      <c r="J12" s="5"/>
    </row>
    <row r="13" spans="1:10" ht="12.75">
      <c r="A13">
        <v>1998</v>
      </c>
      <c r="B13">
        <v>11</v>
      </c>
      <c r="C13" s="3">
        <v>60</v>
      </c>
      <c r="D13" s="3">
        <v>26.47674464438411</v>
      </c>
      <c r="E13" s="3">
        <f t="shared" si="0"/>
        <v>33.52325535561589</v>
      </c>
      <c r="J13" s="5"/>
    </row>
    <row r="14" spans="1:10" ht="12.75">
      <c r="A14">
        <v>1998</v>
      </c>
      <c r="B14">
        <v>12</v>
      </c>
      <c r="C14" s="3">
        <v>121.6</v>
      </c>
      <c r="D14" s="3">
        <v>17.822019823389816</v>
      </c>
      <c r="E14" s="3">
        <f t="shared" si="0"/>
        <v>103.77798017661019</v>
      </c>
      <c r="J14" s="5"/>
    </row>
    <row r="15" spans="1:10" ht="12.75">
      <c r="A15">
        <v>1999</v>
      </c>
      <c r="B15">
        <v>1</v>
      </c>
      <c r="C15" s="3">
        <v>54.4</v>
      </c>
      <c r="D15" s="3">
        <v>17.808204672192065</v>
      </c>
      <c r="E15" s="3">
        <f t="shared" si="0"/>
        <v>36.59179532780793</v>
      </c>
      <c r="J15" s="5"/>
    </row>
    <row r="16" spans="1:10" ht="12.75">
      <c r="A16">
        <v>1999</v>
      </c>
      <c r="B16">
        <v>2</v>
      </c>
      <c r="C16" s="3">
        <v>108.9</v>
      </c>
      <c r="D16" s="3">
        <v>26.439160629821135</v>
      </c>
      <c r="E16" s="3">
        <f t="shared" si="0"/>
        <v>82.46083937017887</v>
      </c>
      <c r="J16" s="5"/>
    </row>
    <row r="17" spans="1:10" ht="12.75">
      <c r="A17">
        <v>1999</v>
      </c>
      <c r="B17">
        <v>3</v>
      </c>
      <c r="C17" s="3">
        <v>148.4</v>
      </c>
      <c r="D17" s="3">
        <v>41.37697186487327</v>
      </c>
      <c r="E17" s="3">
        <f t="shared" si="0"/>
        <v>107.02302813512674</v>
      </c>
      <c r="J17" s="5"/>
    </row>
    <row r="18" spans="1:10" ht="12.75">
      <c r="A18">
        <v>1999</v>
      </c>
      <c r="B18">
        <v>4</v>
      </c>
      <c r="C18" s="3">
        <v>100.3</v>
      </c>
      <c r="D18" s="3">
        <v>58.62302813512674</v>
      </c>
      <c r="E18" s="3">
        <f t="shared" si="0"/>
        <v>41.67697186487326</v>
      </c>
      <c r="J18" s="5"/>
    </row>
    <row r="19" spans="1:10" ht="12.75">
      <c r="A19">
        <v>1999</v>
      </c>
      <c r="B19">
        <v>5</v>
      </c>
      <c r="C19" s="3">
        <v>22.7</v>
      </c>
      <c r="D19" s="3">
        <v>73.56083937017887</v>
      </c>
      <c r="E19" s="3">
        <f t="shared" si="0"/>
        <v>0</v>
      </c>
      <c r="J19" s="5"/>
    </row>
    <row r="20" spans="1:10" ht="12.75">
      <c r="A20">
        <v>1999</v>
      </c>
      <c r="B20">
        <v>6</v>
      </c>
      <c r="C20" s="3">
        <v>92.8</v>
      </c>
      <c r="D20" s="3">
        <v>82.19179532780792</v>
      </c>
      <c r="E20" s="3">
        <f t="shared" si="0"/>
        <v>10.608204672192073</v>
      </c>
      <c r="J20" s="5"/>
    </row>
    <row r="21" spans="1:10" ht="12.75">
      <c r="A21">
        <v>1999</v>
      </c>
      <c r="B21">
        <v>7</v>
      </c>
      <c r="C21" s="3">
        <v>83</v>
      </c>
      <c r="D21" s="3">
        <v>82.20552882307075</v>
      </c>
      <c r="E21" s="3">
        <f t="shared" si="0"/>
        <v>0.7944711769292496</v>
      </c>
      <c r="J21" s="5"/>
    </row>
    <row r="22" spans="1:10" ht="12.75">
      <c r="A22">
        <v>1999</v>
      </c>
      <c r="B22">
        <v>8</v>
      </c>
      <c r="C22" s="3">
        <v>65.6</v>
      </c>
      <c r="D22" s="3">
        <v>73.59836362161441</v>
      </c>
      <c r="E22" s="3">
        <f t="shared" si="0"/>
        <v>0</v>
      </c>
      <c r="J22" s="5"/>
    </row>
    <row r="23" spans="1:5" ht="12.75">
      <c r="A23">
        <v>1999</v>
      </c>
      <c r="B23">
        <v>9</v>
      </c>
      <c r="C23" s="3">
        <v>26.5</v>
      </c>
      <c r="D23" s="3">
        <v>58.674298508098715</v>
      </c>
      <c r="E23" s="3">
        <f t="shared" si="0"/>
        <v>0</v>
      </c>
    </row>
    <row r="24" spans="1:5" ht="12.75">
      <c r="A24">
        <v>1999</v>
      </c>
      <c r="B24">
        <v>10</v>
      </c>
      <c r="C24" s="3">
        <v>132.7</v>
      </c>
      <c r="D24" s="3">
        <v>41.42826411054347</v>
      </c>
      <c r="E24" s="3">
        <f t="shared" si="0"/>
        <v>91.27173588945652</v>
      </c>
    </row>
    <row r="25" spans="1:5" ht="12.75">
      <c r="A25">
        <v>1999</v>
      </c>
      <c r="B25">
        <v>11</v>
      </c>
      <c r="C25" s="3">
        <v>66</v>
      </c>
      <c r="D25" s="3">
        <v>26.47674464438411</v>
      </c>
      <c r="E25" s="3">
        <f t="shared" si="0"/>
        <v>39.52325535561589</v>
      </c>
    </row>
    <row r="26" spans="1:5" ht="12.75">
      <c r="A26">
        <v>1999</v>
      </c>
      <c r="B26">
        <v>12</v>
      </c>
      <c r="C26" s="3">
        <v>102.2</v>
      </c>
      <c r="D26" s="3">
        <v>17.822019823389816</v>
      </c>
      <c r="E26" s="3">
        <f t="shared" si="0"/>
        <v>84.37798017661018</v>
      </c>
    </row>
    <row r="27" spans="1:5" ht="12.75">
      <c r="A27">
        <v>2000</v>
      </c>
      <c r="B27">
        <v>1</v>
      </c>
      <c r="C27" s="3">
        <v>223.6</v>
      </c>
      <c r="D27" s="3">
        <v>17.808204672192065</v>
      </c>
      <c r="E27" s="3">
        <f t="shared" si="0"/>
        <v>205.79179532780793</v>
      </c>
    </row>
    <row r="28" spans="1:5" ht="12.75">
      <c r="A28">
        <v>2000</v>
      </c>
      <c r="B28">
        <v>2</v>
      </c>
      <c r="C28" s="3">
        <v>167.6</v>
      </c>
      <c r="D28" s="3">
        <v>26.439160629821135</v>
      </c>
      <c r="E28" s="3">
        <f t="shared" si="0"/>
        <v>141.16083937017885</v>
      </c>
    </row>
    <row r="29" spans="1:5" ht="12.75">
      <c r="A29">
        <v>2000</v>
      </c>
      <c r="B29">
        <v>3</v>
      </c>
      <c r="C29" s="3">
        <v>76.4</v>
      </c>
      <c r="D29" s="3">
        <v>41.37697186487327</v>
      </c>
      <c r="E29" s="3">
        <f t="shared" si="0"/>
        <v>35.02302813512674</v>
      </c>
    </row>
    <row r="30" spans="1:5" ht="12.75">
      <c r="A30">
        <v>2000</v>
      </c>
      <c r="B30">
        <v>4</v>
      </c>
      <c r="C30" s="3">
        <v>56.1</v>
      </c>
      <c r="D30" s="3">
        <v>58.62302813512674</v>
      </c>
      <c r="E30" s="3">
        <f t="shared" si="0"/>
        <v>0</v>
      </c>
    </row>
    <row r="31" spans="1:5" ht="12.75">
      <c r="A31">
        <v>2000</v>
      </c>
      <c r="B31">
        <v>5</v>
      </c>
      <c r="C31" s="3">
        <v>33.1</v>
      </c>
      <c r="D31" s="3">
        <v>73.56083937017887</v>
      </c>
      <c r="E31" s="3">
        <f t="shared" si="0"/>
        <v>0</v>
      </c>
    </row>
    <row r="32" spans="1:5" ht="12.75">
      <c r="A32">
        <v>2000</v>
      </c>
      <c r="B32">
        <v>6</v>
      </c>
      <c r="C32" s="3">
        <v>78.1</v>
      </c>
      <c r="D32" s="3">
        <v>82.19179532780792</v>
      </c>
      <c r="E32" s="3">
        <f t="shared" si="0"/>
        <v>0</v>
      </c>
    </row>
    <row r="33" spans="1:5" ht="12.75">
      <c r="A33">
        <v>2000</v>
      </c>
      <c r="B33">
        <v>7</v>
      </c>
      <c r="C33" s="3">
        <v>50.5</v>
      </c>
      <c r="D33" s="3">
        <v>82.20552882307075</v>
      </c>
      <c r="E33" s="3">
        <f t="shared" si="0"/>
        <v>0</v>
      </c>
    </row>
    <row r="34" spans="1:5" ht="12.75">
      <c r="A34">
        <v>2000</v>
      </c>
      <c r="B34">
        <v>8</v>
      </c>
      <c r="C34" s="3">
        <v>111.2</v>
      </c>
      <c r="D34" s="3">
        <v>73.59836362161441</v>
      </c>
      <c r="E34" s="3">
        <f t="shared" si="0"/>
        <v>37.60163637838559</v>
      </c>
    </row>
    <row r="35" spans="1:5" ht="12.75">
      <c r="A35">
        <v>2000</v>
      </c>
      <c r="B35">
        <v>9</v>
      </c>
      <c r="C35" s="3">
        <v>70.9</v>
      </c>
      <c r="D35" s="3">
        <v>58.674298508098715</v>
      </c>
      <c r="E35" s="3">
        <f t="shared" si="0"/>
        <v>12.22570149190129</v>
      </c>
    </row>
    <row r="36" spans="1:5" ht="12.75">
      <c r="A36">
        <v>2000</v>
      </c>
      <c r="B36">
        <v>10</v>
      </c>
      <c r="C36" s="3">
        <v>147.4</v>
      </c>
      <c r="D36" s="3">
        <v>41.42826411054347</v>
      </c>
      <c r="E36" s="3">
        <f t="shared" si="0"/>
        <v>105.97173588945654</v>
      </c>
    </row>
    <row r="37" spans="1:5" ht="12.75">
      <c r="A37">
        <v>2000</v>
      </c>
      <c r="B37">
        <v>11</v>
      </c>
      <c r="C37" s="3">
        <v>89.4</v>
      </c>
      <c r="D37" s="3">
        <v>26.47674464438411</v>
      </c>
      <c r="E37" s="3">
        <f t="shared" si="0"/>
        <v>62.92325535561589</v>
      </c>
    </row>
    <row r="38" spans="1:5" ht="12.75">
      <c r="A38">
        <v>2000</v>
      </c>
      <c r="B38">
        <v>12</v>
      </c>
      <c r="C38" s="3">
        <v>255.4</v>
      </c>
      <c r="D38" s="3">
        <v>17.822019823389816</v>
      </c>
      <c r="E38" s="3">
        <f t="shared" si="0"/>
        <v>237.5779801766102</v>
      </c>
    </row>
    <row r="39" spans="1:5" ht="12.75">
      <c r="A39">
        <v>2001</v>
      </c>
      <c r="B39">
        <v>1</v>
      </c>
      <c r="C39" s="3">
        <v>101.2</v>
      </c>
      <c r="D39" s="3">
        <v>17.808204672192065</v>
      </c>
      <c r="E39" s="3">
        <f t="shared" si="0"/>
        <v>83.39179532780794</v>
      </c>
    </row>
    <row r="40" spans="1:5" ht="12.75">
      <c r="A40">
        <v>2001</v>
      </c>
      <c r="B40">
        <v>2</v>
      </c>
      <c r="C40" s="3">
        <v>121.4</v>
      </c>
      <c r="D40" s="3">
        <v>26.439160629821135</v>
      </c>
      <c r="E40" s="3">
        <f t="shared" si="0"/>
        <v>94.96083937017887</v>
      </c>
    </row>
    <row r="41" spans="1:5" ht="12.75">
      <c r="A41">
        <v>2001</v>
      </c>
      <c r="B41">
        <v>3</v>
      </c>
      <c r="C41" s="3">
        <v>83</v>
      </c>
      <c r="D41" s="3">
        <v>41.37697186487327</v>
      </c>
      <c r="E41" s="3">
        <f t="shared" si="0"/>
        <v>41.62302813512673</v>
      </c>
    </row>
    <row r="42" spans="1:5" ht="12.75">
      <c r="A42">
        <v>2001</v>
      </c>
      <c r="B42">
        <v>4</v>
      </c>
      <c r="C42" s="3">
        <v>66.6</v>
      </c>
      <c r="D42" s="3">
        <v>58.62302813512674</v>
      </c>
      <c r="E42" s="3">
        <f t="shared" si="0"/>
        <v>7.976971864873256</v>
      </c>
    </row>
    <row r="43" spans="1:5" ht="12.75">
      <c r="A43">
        <v>2001</v>
      </c>
      <c r="B43">
        <v>5</v>
      </c>
      <c r="C43" s="3">
        <v>15.4</v>
      </c>
      <c r="D43" s="3">
        <v>73.56083937017887</v>
      </c>
      <c r="E43" s="3">
        <f t="shared" si="0"/>
        <v>0</v>
      </c>
    </row>
    <row r="44" spans="1:5" ht="12.75">
      <c r="A44">
        <v>2001</v>
      </c>
      <c r="B44">
        <v>6</v>
      </c>
      <c r="C44" s="3">
        <v>140.7</v>
      </c>
      <c r="D44" s="3">
        <v>82.19179532780792</v>
      </c>
      <c r="E44" s="3">
        <f t="shared" si="0"/>
        <v>58.508204672192065</v>
      </c>
    </row>
    <row r="45" spans="1:5" ht="12.75">
      <c r="A45">
        <v>2001</v>
      </c>
      <c r="B45">
        <v>7</v>
      </c>
      <c r="C45" s="3">
        <v>54.3</v>
      </c>
      <c r="D45" s="3">
        <v>82.20552882307075</v>
      </c>
      <c r="E45" s="3">
        <f t="shared" si="0"/>
        <v>0</v>
      </c>
    </row>
    <row r="46" spans="1:5" ht="12.75">
      <c r="A46">
        <v>2001</v>
      </c>
      <c r="B46">
        <v>8</v>
      </c>
      <c r="C46" s="3">
        <v>48.9</v>
      </c>
      <c r="D46" s="3">
        <v>73.59836362161441</v>
      </c>
      <c r="E46" s="3">
        <f t="shared" si="0"/>
        <v>0</v>
      </c>
    </row>
    <row r="47" spans="1:5" ht="12.75">
      <c r="A47">
        <v>2001</v>
      </c>
      <c r="B47">
        <v>9</v>
      </c>
      <c r="C47" s="3">
        <v>59.7</v>
      </c>
      <c r="D47" s="3">
        <v>58.674298508098715</v>
      </c>
      <c r="E47" s="3">
        <f t="shared" si="0"/>
        <v>1.0257014919012875</v>
      </c>
    </row>
    <row r="48" spans="1:5" ht="12.75">
      <c r="A48">
        <v>2001</v>
      </c>
      <c r="B48">
        <v>10</v>
      </c>
      <c r="C48" s="3">
        <v>55.8</v>
      </c>
      <c r="D48" s="3">
        <v>41.42826411054347</v>
      </c>
      <c r="E48" s="3">
        <f t="shared" si="0"/>
        <v>14.371735889456524</v>
      </c>
    </row>
    <row r="49" spans="1:5" ht="12.75">
      <c r="A49">
        <v>2001</v>
      </c>
      <c r="B49">
        <v>11</v>
      </c>
      <c r="C49" s="3">
        <v>224.1</v>
      </c>
      <c r="D49" s="3">
        <v>26.47674464438411</v>
      </c>
      <c r="E49" s="3">
        <f t="shared" si="0"/>
        <v>197.6232553556159</v>
      </c>
    </row>
    <row r="50" spans="1:5" ht="12.75">
      <c r="A50">
        <v>2001</v>
      </c>
      <c r="B50">
        <v>12</v>
      </c>
      <c r="C50" s="3">
        <v>144.8</v>
      </c>
      <c r="D50" s="3">
        <v>17.822019823389816</v>
      </c>
      <c r="E50" s="3">
        <f t="shared" si="0"/>
        <v>126.9779801766102</v>
      </c>
    </row>
    <row r="51" spans="1:5" ht="12.75">
      <c r="A51">
        <v>2002</v>
      </c>
      <c r="B51">
        <v>1</v>
      </c>
      <c r="C51" s="3">
        <v>91.4</v>
      </c>
      <c r="D51" s="3">
        <v>17.808204672192065</v>
      </c>
      <c r="E51" s="3">
        <f t="shared" si="0"/>
        <v>73.59179532780794</v>
      </c>
    </row>
    <row r="52" spans="1:5" ht="12.75">
      <c r="A52">
        <v>2002</v>
      </c>
      <c r="B52">
        <v>2</v>
      </c>
      <c r="C52" s="3">
        <v>91.5</v>
      </c>
      <c r="D52" s="3">
        <v>26.439160629821135</v>
      </c>
      <c r="E52" s="3">
        <f t="shared" si="0"/>
        <v>65.06083937017887</v>
      </c>
    </row>
    <row r="53" spans="1:5" ht="12.75">
      <c r="A53">
        <v>2002</v>
      </c>
      <c r="B53">
        <v>3</v>
      </c>
      <c r="C53" s="3">
        <v>157.2</v>
      </c>
      <c r="D53" s="3">
        <v>41.37697186487327</v>
      </c>
      <c r="E53" s="3">
        <f t="shared" si="0"/>
        <v>115.82302813512672</v>
      </c>
    </row>
    <row r="54" spans="1:5" ht="12.75">
      <c r="A54">
        <v>2002</v>
      </c>
      <c r="B54">
        <v>4</v>
      </c>
      <c r="C54" s="3">
        <v>94.3</v>
      </c>
      <c r="D54" s="3">
        <v>58.62302813512674</v>
      </c>
      <c r="E54" s="3">
        <f t="shared" si="0"/>
        <v>35.67697186487326</v>
      </c>
    </row>
    <row r="55" spans="1:5" ht="12.75">
      <c r="A55">
        <v>2002</v>
      </c>
      <c r="B55">
        <v>5</v>
      </c>
      <c r="C55" s="3">
        <v>72.2</v>
      </c>
      <c r="D55" s="3">
        <v>73.56083937017887</v>
      </c>
      <c r="E55" s="3">
        <f t="shared" si="0"/>
        <v>0</v>
      </c>
    </row>
    <row r="56" spans="1:5" ht="12.75">
      <c r="A56">
        <v>2002</v>
      </c>
      <c r="B56">
        <v>6</v>
      </c>
      <c r="C56" s="3">
        <v>12.5</v>
      </c>
      <c r="D56" s="3">
        <v>82.19179532780792</v>
      </c>
      <c r="E56" s="3">
        <f t="shared" si="0"/>
        <v>0</v>
      </c>
    </row>
    <row r="57" spans="1:5" ht="12.75">
      <c r="A57">
        <v>2002</v>
      </c>
      <c r="B57">
        <v>7</v>
      </c>
      <c r="C57" s="3">
        <v>81.2</v>
      </c>
      <c r="D57" s="3">
        <v>82.20552882307075</v>
      </c>
      <c r="E57" s="3">
        <f t="shared" si="0"/>
        <v>0</v>
      </c>
    </row>
    <row r="58" spans="1:5" ht="12.75">
      <c r="A58">
        <v>2002</v>
      </c>
      <c r="B58">
        <v>8</v>
      </c>
      <c r="C58" s="3">
        <v>133.4</v>
      </c>
      <c r="D58" s="3">
        <v>73.59836362161441</v>
      </c>
      <c r="E58" s="3">
        <f t="shared" si="0"/>
        <v>59.801636378385595</v>
      </c>
    </row>
    <row r="59" spans="1:5" ht="12.75">
      <c r="A59">
        <v>2002</v>
      </c>
      <c r="B59">
        <v>9</v>
      </c>
      <c r="C59" s="3">
        <v>92.4</v>
      </c>
      <c r="D59" s="3">
        <v>58.674298508098715</v>
      </c>
      <c r="E59" s="3">
        <f t="shared" si="0"/>
        <v>33.72570149190129</v>
      </c>
    </row>
    <row r="60" spans="1:5" ht="12.75">
      <c r="A60">
        <v>2002</v>
      </c>
      <c r="B60">
        <v>10</v>
      </c>
      <c r="C60" s="3">
        <v>105.3</v>
      </c>
      <c r="D60" s="3">
        <v>41.42826411054347</v>
      </c>
      <c r="E60" s="3">
        <f t="shared" si="0"/>
        <v>63.871735889456524</v>
      </c>
    </row>
    <row r="61" spans="1:5" ht="12.75">
      <c r="A61">
        <v>2002</v>
      </c>
      <c r="B61">
        <v>11</v>
      </c>
      <c r="C61" s="3">
        <v>155</v>
      </c>
      <c r="D61" s="3">
        <v>26.47674464438411</v>
      </c>
      <c r="E61" s="3">
        <f t="shared" si="0"/>
        <v>128.5232553556159</v>
      </c>
    </row>
    <row r="62" spans="1:5" ht="12.75">
      <c r="A62">
        <v>2002</v>
      </c>
      <c r="B62">
        <v>12</v>
      </c>
      <c r="C62" s="3">
        <v>116.4</v>
      </c>
      <c r="D62" s="3">
        <v>17.822019823389816</v>
      </c>
      <c r="E62" s="3">
        <f t="shared" si="0"/>
        <v>98.5779801766102</v>
      </c>
    </row>
    <row r="63" spans="1:5" ht="12.75">
      <c r="A63">
        <v>2003</v>
      </c>
      <c r="B63">
        <v>1</v>
      </c>
      <c r="C63" s="3">
        <v>180.8</v>
      </c>
      <c r="D63" s="3">
        <v>17.808204672192065</v>
      </c>
      <c r="E63" s="3">
        <f t="shared" si="0"/>
        <v>162.99179532780795</v>
      </c>
    </row>
    <row r="64" spans="1:5" ht="12.75">
      <c r="A64">
        <v>2003</v>
      </c>
      <c r="B64">
        <v>2</v>
      </c>
      <c r="C64" s="3">
        <v>18.7</v>
      </c>
      <c r="D64" s="3">
        <v>26.439160629821135</v>
      </c>
      <c r="E64" s="3">
        <f t="shared" si="0"/>
        <v>0</v>
      </c>
    </row>
    <row r="65" spans="1:5" ht="12.75">
      <c r="A65">
        <v>2003</v>
      </c>
      <c r="B65">
        <v>3</v>
      </c>
      <c r="C65" s="3">
        <v>20</v>
      </c>
      <c r="D65" s="3">
        <v>41.37697186487327</v>
      </c>
      <c r="E65" s="3">
        <f t="shared" si="0"/>
        <v>0</v>
      </c>
    </row>
    <row r="66" spans="1:5" ht="12.75">
      <c r="A66">
        <v>2003</v>
      </c>
      <c r="B66">
        <v>4</v>
      </c>
      <c r="C66" s="3">
        <v>105.9</v>
      </c>
      <c r="D66" s="3">
        <v>58.62302813512674</v>
      </c>
      <c r="E66" s="3">
        <f t="shared" si="0"/>
        <v>47.27697186487327</v>
      </c>
    </row>
    <row r="67" spans="1:5" ht="12.75">
      <c r="A67">
        <v>2003</v>
      </c>
      <c r="B67">
        <v>5</v>
      </c>
      <c r="C67" s="3">
        <v>110.6</v>
      </c>
      <c r="D67" s="3">
        <v>73.56083937017887</v>
      </c>
      <c r="E67" s="3">
        <f t="shared" si="0"/>
        <v>37.039160629821126</v>
      </c>
    </row>
    <row r="68" spans="1:5" ht="12.75">
      <c r="A68">
        <v>2003</v>
      </c>
      <c r="B68">
        <v>6</v>
      </c>
      <c r="C68" s="3">
        <v>53</v>
      </c>
      <c r="D68" s="3">
        <v>82.19179532780792</v>
      </c>
      <c r="E68" s="3">
        <f aca="true" t="shared" si="1" ref="E68:E122">MAX(C68-D68,0)</f>
        <v>0</v>
      </c>
    </row>
    <row r="69" spans="1:5" ht="12.75">
      <c r="A69">
        <v>2003</v>
      </c>
      <c r="B69">
        <v>7</v>
      </c>
      <c r="C69" s="3">
        <v>106.9</v>
      </c>
      <c r="D69" s="3">
        <v>82.20552882307075</v>
      </c>
      <c r="E69" s="3">
        <f t="shared" si="1"/>
        <v>24.694471176929255</v>
      </c>
    </row>
    <row r="70" spans="1:5" ht="12.75">
      <c r="A70">
        <v>2003</v>
      </c>
      <c r="B70">
        <v>8</v>
      </c>
      <c r="C70" s="3">
        <v>101.8</v>
      </c>
      <c r="D70" s="3">
        <v>73.59836362161441</v>
      </c>
      <c r="E70" s="3">
        <f t="shared" si="1"/>
        <v>28.201636378385587</v>
      </c>
    </row>
    <row r="71" spans="1:5" ht="12.75">
      <c r="A71">
        <v>2003</v>
      </c>
      <c r="B71">
        <v>9</v>
      </c>
      <c r="C71" s="3">
        <v>161.3</v>
      </c>
      <c r="D71" s="3">
        <v>58.674298508098715</v>
      </c>
      <c r="E71" s="3">
        <f t="shared" si="1"/>
        <v>102.6257014919013</v>
      </c>
    </row>
    <row r="72" spans="1:5" ht="12.75">
      <c r="A72">
        <v>2003</v>
      </c>
      <c r="B72">
        <v>10</v>
      </c>
      <c r="C72" s="3">
        <v>54.5</v>
      </c>
      <c r="D72" s="3">
        <v>41.42826411054347</v>
      </c>
      <c r="E72" s="3">
        <f t="shared" si="1"/>
        <v>13.071735889456527</v>
      </c>
    </row>
    <row r="73" spans="1:5" ht="12.75">
      <c r="A73">
        <v>2003</v>
      </c>
      <c r="B73">
        <v>11</v>
      </c>
      <c r="C73" s="3">
        <v>36.2</v>
      </c>
      <c r="D73" s="3">
        <v>26.47674464438411</v>
      </c>
      <c r="E73" s="3">
        <f t="shared" si="1"/>
        <v>9.723255355615894</v>
      </c>
    </row>
    <row r="74" spans="1:5" ht="12.75">
      <c r="A74">
        <v>2003</v>
      </c>
      <c r="B74">
        <v>12</v>
      </c>
      <c r="C74" s="3">
        <v>287.2</v>
      </c>
      <c r="D74" s="3">
        <v>17.822019823389816</v>
      </c>
      <c r="E74" s="3">
        <f t="shared" si="1"/>
        <v>269.37798017661015</v>
      </c>
    </row>
    <row r="75" spans="1:5" ht="12.75">
      <c r="A75">
        <v>2004</v>
      </c>
      <c r="B75">
        <v>1</v>
      </c>
      <c r="C75" s="3">
        <v>186.6</v>
      </c>
      <c r="D75" s="3">
        <v>17.808204672192065</v>
      </c>
      <c r="E75" s="3">
        <f t="shared" si="1"/>
        <v>168.79179532780793</v>
      </c>
    </row>
    <row r="76" spans="1:5" ht="12.75">
      <c r="A76">
        <v>2004</v>
      </c>
      <c r="B76">
        <v>2</v>
      </c>
      <c r="C76" s="3">
        <v>65.2</v>
      </c>
      <c r="D76" s="3">
        <v>26.439160629821135</v>
      </c>
      <c r="E76" s="3">
        <f t="shared" si="1"/>
        <v>38.76083937017887</v>
      </c>
    </row>
    <row r="77" spans="1:5" ht="12.75">
      <c r="A77">
        <v>2004</v>
      </c>
      <c r="B77">
        <v>3</v>
      </c>
      <c r="C77" s="3">
        <v>163.2</v>
      </c>
      <c r="D77" s="3">
        <v>41.37697186487327</v>
      </c>
      <c r="E77" s="3">
        <f t="shared" si="1"/>
        <v>121.82302813512672</v>
      </c>
    </row>
    <row r="78" spans="1:5" ht="12.75">
      <c r="A78">
        <v>2004</v>
      </c>
      <c r="B78">
        <v>4</v>
      </c>
      <c r="C78" s="3">
        <v>98.2</v>
      </c>
      <c r="D78" s="3">
        <v>58.62302813512674</v>
      </c>
      <c r="E78" s="3">
        <f t="shared" si="1"/>
        <v>39.576971864873265</v>
      </c>
    </row>
    <row r="79" spans="1:5" ht="12.75">
      <c r="A79">
        <v>2004</v>
      </c>
      <c r="B79">
        <v>5</v>
      </c>
      <c r="C79" s="3">
        <v>31.3</v>
      </c>
      <c r="D79" s="3">
        <v>73.56083937017887</v>
      </c>
      <c r="E79" s="3">
        <f t="shared" si="1"/>
        <v>0</v>
      </c>
    </row>
    <row r="80" spans="1:5" ht="12.75">
      <c r="A80">
        <v>2004</v>
      </c>
      <c r="B80">
        <v>6</v>
      </c>
      <c r="C80" s="3">
        <v>60.9</v>
      </c>
      <c r="D80" s="3">
        <v>82.19179532780792</v>
      </c>
      <c r="E80" s="3">
        <f t="shared" si="1"/>
        <v>0</v>
      </c>
    </row>
    <row r="81" spans="1:5" ht="12.75">
      <c r="A81">
        <v>2004</v>
      </c>
      <c r="B81">
        <v>7</v>
      </c>
      <c r="C81" s="3">
        <v>78.1</v>
      </c>
      <c r="D81" s="3">
        <v>82.20552882307075</v>
      </c>
      <c r="E81" s="3">
        <f t="shared" si="1"/>
        <v>0</v>
      </c>
    </row>
    <row r="82" spans="1:5" ht="12.75">
      <c r="A82">
        <v>2004</v>
      </c>
      <c r="B82">
        <v>8</v>
      </c>
      <c r="C82" s="3">
        <v>91.9</v>
      </c>
      <c r="D82" s="3">
        <v>73.59836362161441</v>
      </c>
      <c r="E82" s="3">
        <f t="shared" si="1"/>
        <v>18.301636378385595</v>
      </c>
    </row>
    <row r="83" spans="1:5" ht="12.75">
      <c r="A83">
        <v>2004</v>
      </c>
      <c r="B83">
        <v>9</v>
      </c>
      <c r="C83" s="3">
        <v>123</v>
      </c>
      <c r="D83" s="3">
        <v>58.674298508098715</v>
      </c>
      <c r="E83" s="3">
        <f t="shared" si="1"/>
        <v>64.32570149190128</v>
      </c>
    </row>
    <row r="84" spans="1:5" ht="12.75">
      <c r="A84">
        <v>2004</v>
      </c>
      <c r="B84">
        <v>10</v>
      </c>
      <c r="C84" s="3">
        <v>105.2</v>
      </c>
      <c r="D84" s="3">
        <v>41.42826411054347</v>
      </c>
      <c r="E84" s="3">
        <f t="shared" si="1"/>
        <v>63.77173588945653</v>
      </c>
    </row>
    <row r="85" spans="1:5" ht="12.75">
      <c r="A85">
        <v>2004</v>
      </c>
      <c r="B85">
        <v>11</v>
      </c>
      <c r="C85" s="3">
        <v>170.3</v>
      </c>
      <c r="D85" s="3">
        <v>26.47674464438411</v>
      </c>
      <c r="E85" s="3">
        <f t="shared" si="1"/>
        <v>143.8232553556159</v>
      </c>
    </row>
    <row r="86" spans="1:5" ht="12.75">
      <c r="A86">
        <v>2004</v>
      </c>
      <c r="B86">
        <v>12</v>
      </c>
      <c r="C86" s="3">
        <v>179.2</v>
      </c>
      <c r="D86" s="3">
        <v>17.822019823389816</v>
      </c>
      <c r="E86" s="3">
        <f t="shared" si="1"/>
        <v>161.37798017661018</v>
      </c>
    </row>
    <row r="87" spans="1:5" ht="12.75">
      <c r="A87">
        <v>2005</v>
      </c>
      <c r="B87">
        <v>1</v>
      </c>
      <c r="C87" s="3">
        <v>158.5</v>
      </c>
      <c r="D87" s="3">
        <v>17.808204672192065</v>
      </c>
      <c r="E87" s="3">
        <f t="shared" si="1"/>
        <v>140.69179532780794</v>
      </c>
    </row>
    <row r="88" spans="1:5" ht="12.75">
      <c r="A88">
        <v>2005</v>
      </c>
      <c r="B88">
        <v>2</v>
      </c>
      <c r="C88" s="3">
        <v>179.2</v>
      </c>
      <c r="D88" s="3">
        <v>26.439160629821135</v>
      </c>
      <c r="E88" s="3">
        <f t="shared" si="1"/>
        <v>152.76083937017884</v>
      </c>
    </row>
    <row r="89" spans="1:5" ht="12.75">
      <c r="A89">
        <v>2005</v>
      </c>
      <c r="B89">
        <v>3</v>
      </c>
      <c r="C89" s="3">
        <v>150.4</v>
      </c>
      <c r="D89" s="3">
        <v>41.37697186487327</v>
      </c>
      <c r="E89" s="3">
        <f t="shared" si="1"/>
        <v>109.02302813512674</v>
      </c>
    </row>
    <row r="90" spans="1:5" ht="12.75">
      <c r="A90">
        <v>2005</v>
      </c>
      <c r="B90">
        <v>4</v>
      </c>
      <c r="C90" s="3">
        <v>34.9</v>
      </c>
      <c r="D90" s="3">
        <v>58.62302813512674</v>
      </c>
      <c r="E90" s="3">
        <f t="shared" si="1"/>
        <v>0</v>
      </c>
    </row>
    <row r="91" spans="1:5" ht="12.75">
      <c r="A91">
        <v>2005</v>
      </c>
      <c r="B91">
        <v>5</v>
      </c>
      <c r="C91" s="3">
        <v>39.5</v>
      </c>
      <c r="D91" s="3">
        <v>73.56083937017887</v>
      </c>
      <c r="E91" s="3">
        <f t="shared" si="1"/>
        <v>0</v>
      </c>
    </row>
    <row r="92" spans="1:5" ht="12.75">
      <c r="A92">
        <v>2005</v>
      </c>
      <c r="B92">
        <v>6</v>
      </c>
      <c r="C92" s="3">
        <v>21.7</v>
      </c>
      <c r="D92" s="3">
        <v>82.19179532780792</v>
      </c>
      <c r="E92" s="3">
        <f t="shared" si="1"/>
        <v>0</v>
      </c>
    </row>
    <row r="93" spans="1:5" ht="12.75">
      <c r="A93">
        <v>2005</v>
      </c>
      <c r="B93">
        <v>7</v>
      </c>
      <c r="C93" s="3">
        <v>53.7</v>
      </c>
      <c r="D93" s="3">
        <v>82.20552882307075</v>
      </c>
      <c r="E93" s="3">
        <f t="shared" si="1"/>
        <v>0</v>
      </c>
    </row>
    <row r="94" spans="1:5" ht="12.75">
      <c r="A94">
        <v>2005</v>
      </c>
      <c r="B94">
        <v>8</v>
      </c>
      <c r="C94" s="3">
        <v>9.4</v>
      </c>
      <c r="D94" s="3">
        <v>73.59836362161441</v>
      </c>
      <c r="E94" s="3">
        <f t="shared" si="1"/>
        <v>0</v>
      </c>
    </row>
    <row r="95" spans="1:5" ht="12.75">
      <c r="A95">
        <v>2005</v>
      </c>
      <c r="B95">
        <v>9</v>
      </c>
      <c r="C95" s="3">
        <v>80.1</v>
      </c>
      <c r="D95" s="3">
        <v>58.674298508098715</v>
      </c>
      <c r="E95" s="3">
        <f t="shared" si="1"/>
        <v>21.42570149190128</v>
      </c>
    </row>
    <row r="96" spans="1:5" ht="12.75">
      <c r="A96">
        <v>2005</v>
      </c>
      <c r="B96">
        <v>10</v>
      </c>
      <c r="C96" s="3">
        <v>46.7</v>
      </c>
      <c r="D96" s="3">
        <v>41.42826411054347</v>
      </c>
      <c r="E96" s="3">
        <f t="shared" si="1"/>
        <v>5.271735889456529</v>
      </c>
    </row>
    <row r="97" spans="1:5" ht="12.75">
      <c r="A97">
        <v>2005</v>
      </c>
      <c r="B97">
        <v>11</v>
      </c>
      <c r="C97" s="3">
        <v>52.9</v>
      </c>
      <c r="D97" s="3">
        <v>26.47674464438411</v>
      </c>
      <c r="E97" s="3">
        <f t="shared" si="1"/>
        <v>26.42325535561589</v>
      </c>
    </row>
    <row r="98" spans="1:5" ht="12.75">
      <c r="A98">
        <v>2005</v>
      </c>
      <c r="B98">
        <v>12</v>
      </c>
      <c r="C98" s="3">
        <v>47.9</v>
      </c>
      <c r="D98" s="3">
        <v>17.822019823389816</v>
      </c>
      <c r="E98" s="3">
        <f t="shared" si="1"/>
        <v>30.077980176610183</v>
      </c>
    </row>
    <row r="99" spans="1:5" ht="12.75">
      <c r="A99">
        <v>2006</v>
      </c>
      <c r="B99">
        <v>1</v>
      </c>
      <c r="C99" s="3">
        <v>56</v>
      </c>
      <c r="D99" s="3">
        <v>17.808204672192065</v>
      </c>
      <c r="E99" s="3">
        <f t="shared" si="1"/>
        <v>38.19179532780794</v>
      </c>
    </row>
    <row r="100" spans="1:5" ht="12.75">
      <c r="A100">
        <v>2006</v>
      </c>
      <c r="B100">
        <v>2</v>
      </c>
      <c r="C100" s="3">
        <v>96.1</v>
      </c>
      <c r="D100" s="3">
        <v>26.439160629821135</v>
      </c>
      <c r="E100" s="3">
        <f t="shared" si="1"/>
        <v>69.66083937017886</v>
      </c>
    </row>
    <row r="101" spans="1:5" ht="12.75">
      <c r="A101">
        <v>2006</v>
      </c>
      <c r="B101">
        <v>3</v>
      </c>
      <c r="C101" s="3">
        <v>34.5</v>
      </c>
      <c r="D101" s="3">
        <v>41.37697186487327</v>
      </c>
      <c r="E101" s="3">
        <f t="shared" si="1"/>
        <v>0</v>
      </c>
    </row>
    <row r="102" spans="1:5" ht="12.75">
      <c r="A102">
        <v>2006</v>
      </c>
      <c r="B102">
        <v>4</v>
      </c>
      <c r="C102" s="3">
        <v>53.4</v>
      </c>
      <c r="D102" s="3">
        <v>58.62302813512674</v>
      </c>
      <c r="E102" s="3">
        <f t="shared" si="1"/>
        <v>0</v>
      </c>
    </row>
    <row r="103" spans="1:5" ht="12.75">
      <c r="A103">
        <v>2006</v>
      </c>
      <c r="B103">
        <v>5</v>
      </c>
      <c r="C103" s="3">
        <v>84.8</v>
      </c>
      <c r="D103" s="3">
        <v>73.56083937017887</v>
      </c>
      <c r="E103" s="3">
        <f t="shared" si="1"/>
        <v>11.239160629821129</v>
      </c>
    </row>
    <row r="104" spans="1:5" ht="12.75">
      <c r="A104">
        <v>2006</v>
      </c>
      <c r="B104">
        <v>6</v>
      </c>
      <c r="C104" s="3">
        <v>38.4</v>
      </c>
      <c r="D104" s="3">
        <v>82.19179532780792</v>
      </c>
      <c r="E104" s="3">
        <f t="shared" si="1"/>
        <v>0</v>
      </c>
    </row>
    <row r="105" spans="1:5" ht="12.75">
      <c r="A105">
        <v>2006</v>
      </c>
      <c r="B105">
        <v>7</v>
      </c>
      <c r="C105" s="3">
        <v>105.9</v>
      </c>
      <c r="D105" s="3">
        <v>82.20552882307075</v>
      </c>
      <c r="E105" s="3">
        <f t="shared" si="1"/>
        <v>23.694471176929255</v>
      </c>
    </row>
    <row r="106" spans="1:5" ht="12.75">
      <c r="A106">
        <v>2006</v>
      </c>
      <c r="B106">
        <v>8</v>
      </c>
      <c r="C106" s="3">
        <v>140.2</v>
      </c>
      <c r="D106" s="3">
        <v>73.59836362161441</v>
      </c>
      <c r="E106" s="3">
        <f t="shared" si="1"/>
        <v>66.60163637838558</v>
      </c>
    </row>
    <row r="107" spans="1:5" ht="12.75">
      <c r="A107">
        <v>2006</v>
      </c>
      <c r="B107">
        <v>9</v>
      </c>
      <c r="C107" s="3">
        <v>43.9</v>
      </c>
      <c r="D107" s="3">
        <v>58.674298508098715</v>
      </c>
      <c r="E107" s="3">
        <f t="shared" si="1"/>
        <v>0</v>
      </c>
    </row>
    <row r="108" spans="1:5" ht="12.75">
      <c r="A108">
        <v>2006</v>
      </c>
      <c r="B108">
        <v>10</v>
      </c>
      <c r="C108" s="3">
        <v>95.2</v>
      </c>
      <c r="D108" s="3">
        <v>41.42826411054347</v>
      </c>
      <c r="E108" s="3">
        <f t="shared" si="1"/>
        <v>53.77173588945653</v>
      </c>
    </row>
    <row r="109" spans="1:5" ht="12.75">
      <c r="A109">
        <v>2006</v>
      </c>
      <c r="B109">
        <v>11</v>
      </c>
      <c r="C109" s="3">
        <v>147.3</v>
      </c>
      <c r="D109" s="3">
        <v>26.47674464438411</v>
      </c>
      <c r="E109" s="3">
        <f t="shared" si="1"/>
        <v>120.8232553556159</v>
      </c>
    </row>
    <row r="110" spans="1:5" ht="12.75">
      <c r="A110">
        <v>2006</v>
      </c>
      <c r="B110">
        <v>12</v>
      </c>
      <c r="C110" s="3">
        <v>105</v>
      </c>
      <c r="D110" s="3">
        <v>17.822019823389816</v>
      </c>
      <c r="E110" s="3">
        <f t="shared" si="1"/>
        <v>87.17798017661019</v>
      </c>
    </row>
    <row r="111" spans="1:5" ht="12.75">
      <c r="A111">
        <v>2007</v>
      </c>
      <c r="B111">
        <v>1</v>
      </c>
      <c r="C111" s="3">
        <v>10.1</v>
      </c>
      <c r="D111" s="3">
        <v>17.808204672192065</v>
      </c>
      <c r="E111" s="3">
        <f t="shared" si="1"/>
        <v>0</v>
      </c>
    </row>
    <row r="112" spans="1:5" ht="12.75">
      <c r="A112">
        <v>2007</v>
      </c>
      <c r="B112">
        <v>2</v>
      </c>
      <c r="C112" s="3">
        <v>208</v>
      </c>
      <c r="D112" s="3">
        <v>26.439160629821135</v>
      </c>
      <c r="E112" s="3">
        <f t="shared" si="1"/>
        <v>181.56083937017885</v>
      </c>
    </row>
    <row r="113" spans="1:5" ht="12.75">
      <c r="A113">
        <v>2007</v>
      </c>
      <c r="B113">
        <v>3</v>
      </c>
      <c r="C113" s="3">
        <v>93.7</v>
      </c>
      <c r="D113" s="3">
        <v>41.37697186487327</v>
      </c>
      <c r="E113" s="3">
        <f t="shared" si="1"/>
        <v>52.323028135126734</v>
      </c>
    </row>
    <row r="114" spans="1:5" ht="12.75">
      <c r="A114">
        <v>2007</v>
      </c>
      <c r="B114">
        <v>4</v>
      </c>
      <c r="C114" s="3">
        <v>44.8</v>
      </c>
      <c r="D114" s="3">
        <v>58.62302813512674</v>
      </c>
      <c r="E114" s="3">
        <f t="shared" si="1"/>
        <v>0</v>
      </c>
    </row>
    <row r="115" spans="1:5" ht="12.75">
      <c r="A115">
        <v>2007</v>
      </c>
      <c r="B115">
        <v>5</v>
      </c>
      <c r="C115" s="3">
        <v>93.9</v>
      </c>
      <c r="D115" s="3">
        <v>73.56083937017887</v>
      </c>
      <c r="E115" s="3">
        <f t="shared" si="1"/>
        <v>20.339160629821137</v>
      </c>
    </row>
    <row r="116" spans="1:5" ht="12.75">
      <c r="A116">
        <v>2007</v>
      </c>
      <c r="B116">
        <v>6</v>
      </c>
      <c r="C116" s="3">
        <v>88.2</v>
      </c>
      <c r="D116" s="3">
        <v>82.19179532780792</v>
      </c>
      <c r="E116" s="3">
        <f t="shared" si="1"/>
        <v>6.008204672192079</v>
      </c>
    </row>
    <row r="117" spans="1:5" ht="12.75">
      <c r="A117">
        <v>2007</v>
      </c>
      <c r="B117">
        <v>7</v>
      </c>
      <c r="C117" s="3">
        <v>94.1</v>
      </c>
      <c r="D117" s="3">
        <v>82.20552882307075</v>
      </c>
      <c r="E117" s="3">
        <f t="shared" si="1"/>
        <v>11.894471176929244</v>
      </c>
    </row>
    <row r="118" spans="1:5" ht="12.75">
      <c r="A118">
        <v>2007</v>
      </c>
      <c r="B118">
        <v>8</v>
      </c>
      <c r="C118" s="3">
        <v>47.6</v>
      </c>
      <c r="D118" s="3">
        <v>73.59836362161441</v>
      </c>
      <c r="E118" s="3">
        <f t="shared" si="1"/>
        <v>0</v>
      </c>
    </row>
    <row r="119" spans="1:5" ht="12.75">
      <c r="A119">
        <v>2007</v>
      </c>
      <c r="B119">
        <v>9</v>
      </c>
      <c r="C119" s="3">
        <v>76.3</v>
      </c>
      <c r="D119" s="3">
        <v>58.674298508098715</v>
      </c>
      <c r="E119" s="3">
        <f t="shared" si="1"/>
        <v>17.62570149190128</v>
      </c>
    </row>
    <row r="120" spans="1:5" ht="12.75">
      <c r="A120">
        <v>2007</v>
      </c>
      <c r="B120">
        <v>10</v>
      </c>
      <c r="C120" s="3">
        <v>89.6</v>
      </c>
      <c r="D120" s="3">
        <v>41.42826411054347</v>
      </c>
      <c r="E120" s="3">
        <f t="shared" si="1"/>
        <v>48.17173588945652</v>
      </c>
    </row>
    <row r="121" spans="1:5" ht="12.75">
      <c r="A121">
        <v>2007</v>
      </c>
      <c r="B121">
        <v>11</v>
      </c>
      <c r="C121" s="3">
        <v>96.7</v>
      </c>
      <c r="D121" s="3">
        <v>26.47674464438411</v>
      </c>
      <c r="E121" s="3">
        <f t="shared" si="1"/>
        <v>70.22325535561589</v>
      </c>
    </row>
    <row r="122" spans="1:5" ht="12.75">
      <c r="A122">
        <v>2007</v>
      </c>
      <c r="B122">
        <v>12</v>
      </c>
      <c r="C122" s="3">
        <v>150.7</v>
      </c>
      <c r="D122" s="3">
        <v>17.822019823389816</v>
      </c>
      <c r="E122" s="3">
        <f t="shared" si="1"/>
        <v>132.87798017661018</v>
      </c>
    </row>
    <row r="123" spans="4:6" ht="12.75">
      <c r="D123" s="58" t="s">
        <v>191</v>
      </c>
      <c r="E123" s="59">
        <f>SUM(E3:E122)</f>
        <v>6497.402392900301</v>
      </c>
      <c r="F123" s="58" t="s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31"/>
  <sheetViews>
    <sheetView workbookViewId="0" topLeftCell="A1">
      <pane ySplit="4155" topLeftCell="BM104" activePane="bottomLeft" state="split"/>
      <selection pane="topLeft" activeCell="A12" sqref="A12"/>
      <selection pane="bottomLeft" activeCell="A104" sqref="A104"/>
    </sheetView>
  </sheetViews>
  <sheetFormatPr defaultColWidth="9.140625" defaultRowHeight="12.75"/>
  <cols>
    <col min="1" max="1" width="5.7109375" style="10" customWidth="1"/>
    <col min="2" max="2" width="9.00390625" style="10" customWidth="1"/>
    <col min="3" max="3" width="9.28125" style="10" customWidth="1"/>
    <col min="4" max="4" width="6.8515625" style="10" customWidth="1"/>
    <col min="5" max="5" width="10.7109375" style="10" customWidth="1"/>
    <col min="6" max="6" width="10.57421875" style="10" customWidth="1"/>
    <col min="7" max="7" width="8.7109375" style="10" customWidth="1"/>
    <col min="8" max="8" width="7.140625" style="10" customWidth="1"/>
    <col min="9" max="9" width="10.28125" style="10" customWidth="1"/>
    <col min="10" max="10" width="11.28125" style="10" customWidth="1"/>
    <col min="11" max="11" width="6.8515625" style="10" customWidth="1"/>
    <col min="12" max="12" width="11.00390625" style="10" customWidth="1"/>
    <col min="13" max="14" width="7.00390625" style="10" customWidth="1"/>
    <col min="15" max="15" width="8.8515625" style="10" customWidth="1"/>
    <col min="16" max="17" width="7.00390625" style="10" customWidth="1"/>
    <col min="18" max="18" width="11.57421875" style="10" customWidth="1"/>
    <col min="19" max="19" width="8.57421875" style="10" customWidth="1"/>
    <col min="20" max="20" width="7.00390625" style="10" customWidth="1"/>
    <col min="21" max="21" width="9.7109375" style="10" customWidth="1"/>
    <col min="22" max="25" width="7.00390625" style="10" customWidth="1"/>
    <col min="26" max="26" width="9.140625" style="10" customWidth="1"/>
    <col min="27" max="16384" width="7.00390625" style="10" customWidth="1"/>
  </cols>
  <sheetData>
    <row r="2" spans="6:8" ht="17.25" customHeight="1">
      <c r="F2" s="124" t="s">
        <v>192</v>
      </c>
      <c r="G2"/>
      <c r="H2" s="125" t="s">
        <v>193</v>
      </c>
    </row>
    <row r="3" spans="1:3" ht="12" customHeight="1">
      <c r="A3" s="103" t="s">
        <v>150</v>
      </c>
      <c r="C3" s="10" t="s">
        <v>149</v>
      </c>
    </row>
    <row r="4" ht="12" customHeight="1">
      <c r="C4" s="10" t="s">
        <v>148</v>
      </c>
    </row>
    <row r="5" ht="12" customHeight="1"/>
    <row r="6" ht="12" customHeight="1"/>
    <row r="7" spans="4:28" s="7" customFormat="1" ht="15" customHeight="1">
      <c r="D7" s="148"/>
      <c r="E7" s="149" t="s">
        <v>28</v>
      </c>
      <c r="F7" s="150"/>
      <c r="G7" s="151"/>
      <c r="H7" s="151"/>
      <c r="I7" s="151"/>
      <c r="J7" s="65"/>
      <c r="K7" s="10"/>
      <c r="L7" s="147" t="s">
        <v>8</v>
      </c>
      <c r="M7" s="71"/>
      <c r="N7" s="71"/>
      <c r="O7" s="71"/>
      <c r="P7" s="87"/>
      <c r="Q7" s="10"/>
      <c r="R7" s="146" t="s">
        <v>26</v>
      </c>
      <c r="S7" s="135"/>
      <c r="T7" s="135"/>
      <c r="U7" s="135"/>
      <c r="V7" s="10"/>
      <c r="W7" s="87"/>
      <c r="Z7" s="132" t="s">
        <v>198</v>
      </c>
      <c r="AA7" s="133"/>
      <c r="AB7" s="10"/>
    </row>
    <row r="8" spans="1:26" s="8" customFormat="1" ht="24.75" customHeight="1">
      <c r="A8" s="152" t="s">
        <v>30</v>
      </c>
      <c r="B8" s="153" t="s">
        <v>147</v>
      </c>
      <c r="C8" s="153" t="s">
        <v>146</v>
      </c>
      <c r="D8" s="139" t="s">
        <v>154</v>
      </c>
      <c r="E8" s="116" t="s">
        <v>152</v>
      </c>
      <c r="F8" s="116" t="s">
        <v>151</v>
      </c>
      <c r="G8" s="116" t="s">
        <v>142</v>
      </c>
      <c r="H8" s="116" t="s">
        <v>143</v>
      </c>
      <c r="I8" s="116" t="s">
        <v>200</v>
      </c>
      <c r="J8" s="139" t="s">
        <v>153</v>
      </c>
      <c r="K8" s="11"/>
      <c r="L8" s="89" t="s">
        <v>9</v>
      </c>
      <c r="M8" s="90" t="s">
        <v>142</v>
      </c>
      <c r="N8" s="89" t="s">
        <v>143</v>
      </c>
      <c r="O8" s="90" t="s">
        <v>144</v>
      </c>
      <c r="P8" s="137" t="s">
        <v>145</v>
      </c>
      <c r="Q8" s="11"/>
      <c r="R8" s="91" t="s">
        <v>187</v>
      </c>
      <c r="S8" s="92" t="s">
        <v>142</v>
      </c>
      <c r="T8" s="93" t="s">
        <v>143</v>
      </c>
      <c r="U8" s="91" t="s">
        <v>144</v>
      </c>
      <c r="V8" s="136" t="s">
        <v>141</v>
      </c>
      <c r="W8" s="137" t="s">
        <v>140</v>
      </c>
      <c r="Z8" s="131" t="s">
        <v>199</v>
      </c>
    </row>
    <row r="9" spans="1:26" s="8" customFormat="1" ht="15" customHeight="1">
      <c r="A9" s="104"/>
      <c r="B9" s="94" t="s">
        <v>2</v>
      </c>
      <c r="C9" s="94" t="s">
        <v>7</v>
      </c>
      <c r="D9" s="142"/>
      <c r="E9" s="115" t="s">
        <v>27</v>
      </c>
      <c r="F9" s="115" t="s">
        <v>27</v>
      </c>
      <c r="G9" s="115"/>
      <c r="H9" s="116"/>
      <c r="I9" s="117" t="s">
        <v>27</v>
      </c>
      <c r="J9" s="139" t="s">
        <v>27</v>
      </c>
      <c r="K9" s="95"/>
      <c r="L9" s="96" t="s">
        <v>1</v>
      </c>
      <c r="M9" s="97"/>
      <c r="N9" s="96"/>
      <c r="O9" s="97" t="s">
        <v>1</v>
      </c>
      <c r="P9" s="139" t="s">
        <v>1</v>
      </c>
      <c r="Q9" s="95"/>
      <c r="R9" s="98" t="s">
        <v>10</v>
      </c>
      <c r="S9" s="99"/>
      <c r="T9" s="100"/>
      <c r="U9" s="101" t="s">
        <v>10</v>
      </c>
      <c r="V9" s="138" t="s">
        <v>10</v>
      </c>
      <c r="W9" s="139" t="s">
        <v>10</v>
      </c>
      <c r="Z9" s="134" t="s">
        <v>2</v>
      </c>
    </row>
    <row r="10" spans="1:26" s="7" customFormat="1" ht="11.25">
      <c r="A10" s="102"/>
      <c r="B10" s="110"/>
      <c r="C10" s="118"/>
      <c r="D10" s="143">
        <v>0.5</v>
      </c>
      <c r="E10" s="112"/>
      <c r="F10" s="155"/>
      <c r="G10" s="113"/>
      <c r="H10" s="113"/>
      <c r="I10" s="114"/>
      <c r="J10" s="140"/>
      <c r="K10" s="10"/>
      <c r="L10" s="86"/>
      <c r="M10" s="12"/>
      <c r="N10" s="86"/>
      <c r="O10" s="12"/>
      <c r="P10" s="140"/>
      <c r="Q10" s="10"/>
      <c r="R10" s="88"/>
      <c r="S10" s="13"/>
      <c r="T10" s="88"/>
      <c r="U10" s="13"/>
      <c r="V10" s="140"/>
      <c r="W10" s="140"/>
      <c r="Z10" s="135"/>
    </row>
    <row r="11" spans="1:26" s="7" customFormat="1" ht="11.25">
      <c r="A11" s="102">
        <v>1</v>
      </c>
      <c r="B11" s="111"/>
      <c r="C11" s="118"/>
      <c r="D11" s="143">
        <v>0.5</v>
      </c>
      <c r="E11" s="112"/>
      <c r="F11" s="112"/>
      <c r="G11" s="110"/>
      <c r="H11" s="110"/>
      <c r="I11" s="112"/>
      <c r="J11" s="141">
        <f>target*fail</f>
        <v>5.625</v>
      </c>
      <c r="K11" s="10"/>
      <c r="L11" s="111"/>
      <c r="M11" s="110"/>
      <c r="N11" s="110"/>
      <c r="O11" s="111"/>
      <c r="P11" s="145">
        <f>area</f>
        <v>75000</v>
      </c>
      <c r="Q11" s="10"/>
      <c r="R11" s="118"/>
      <c r="S11" s="110"/>
      <c r="T11" s="110"/>
      <c r="U11" s="118"/>
      <c r="V11" s="140">
        <f>depthmin</f>
        <v>15</v>
      </c>
      <c r="W11" s="140">
        <f>depthmax</f>
        <v>30</v>
      </c>
      <c r="Z11" s="110"/>
    </row>
    <row r="12" spans="1:26" s="7" customFormat="1" ht="11.25">
      <c r="A12" s="102">
        <v>2</v>
      </c>
      <c r="B12" s="111"/>
      <c r="C12" s="118"/>
      <c r="D12" s="143">
        <v>0.5</v>
      </c>
      <c r="E12" s="112"/>
      <c r="F12" s="112"/>
      <c r="G12" s="110"/>
      <c r="H12" s="110"/>
      <c r="I12" s="112"/>
      <c r="J12" s="141">
        <f aca="true" t="shared" si="0" ref="J12:J75">target*fail</f>
        <v>5.625</v>
      </c>
      <c r="K12" s="10"/>
      <c r="L12" s="111"/>
      <c r="M12" s="110"/>
      <c r="N12" s="110"/>
      <c r="O12" s="111"/>
      <c r="P12" s="145">
        <f aca="true" t="shared" si="1" ref="P12:P75">area</f>
        <v>75000</v>
      </c>
      <c r="Q12" s="10"/>
      <c r="R12" s="118"/>
      <c r="S12" s="110"/>
      <c r="T12" s="110"/>
      <c r="U12" s="118"/>
      <c r="V12" s="140">
        <f aca="true" t="shared" si="2" ref="V12:V75">depthmin</f>
        <v>15</v>
      </c>
      <c r="W12" s="140">
        <f aca="true" t="shared" si="3" ref="W12:W75">depthmax</f>
        <v>30</v>
      </c>
      <c r="Z12" s="110"/>
    </row>
    <row r="13" spans="1:26" s="7" customFormat="1" ht="11.25">
      <c r="A13" s="102">
        <v>3</v>
      </c>
      <c r="B13" s="111"/>
      <c r="C13" s="118"/>
      <c r="D13" s="143">
        <v>0.5</v>
      </c>
      <c r="E13" s="112"/>
      <c r="F13" s="112"/>
      <c r="G13" s="110"/>
      <c r="H13" s="110"/>
      <c r="I13" s="112"/>
      <c r="J13" s="141">
        <f t="shared" si="0"/>
        <v>5.625</v>
      </c>
      <c r="K13" s="10"/>
      <c r="L13" s="111"/>
      <c r="M13" s="110"/>
      <c r="N13" s="110"/>
      <c r="O13" s="111"/>
      <c r="P13" s="145">
        <f t="shared" si="1"/>
        <v>75000</v>
      </c>
      <c r="Q13" s="10"/>
      <c r="R13" s="118"/>
      <c r="S13" s="110"/>
      <c r="T13" s="110"/>
      <c r="U13" s="118"/>
      <c r="V13" s="140">
        <f t="shared" si="2"/>
        <v>15</v>
      </c>
      <c r="W13" s="140">
        <f t="shared" si="3"/>
        <v>30</v>
      </c>
      <c r="Z13" s="110"/>
    </row>
    <row r="14" spans="1:26" s="7" customFormat="1" ht="11.25">
      <c r="A14" s="102">
        <v>4</v>
      </c>
      <c r="B14" s="111"/>
      <c r="C14" s="118"/>
      <c r="D14" s="143">
        <v>0.5</v>
      </c>
      <c r="E14" s="112"/>
      <c r="F14" s="112"/>
      <c r="G14" s="110"/>
      <c r="H14" s="110"/>
      <c r="I14" s="112"/>
      <c r="J14" s="141">
        <f t="shared" si="0"/>
        <v>5.625</v>
      </c>
      <c r="K14" s="10"/>
      <c r="L14" s="111"/>
      <c r="M14" s="110"/>
      <c r="N14" s="110"/>
      <c r="O14" s="111"/>
      <c r="P14" s="145">
        <f t="shared" si="1"/>
        <v>75000</v>
      </c>
      <c r="Q14" s="10"/>
      <c r="R14" s="118"/>
      <c r="S14" s="110"/>
      <c r="T14" s="110"/>
      <c r="U14" s="118"/>
      <c r="V14" s="140">
        <f t="shared" si="2"/>
        <v>15</v>
      </c>
      <c r="W14" s="140">
        <f t="shared" si="3"/>
        <v>30</v>
      </c>
      <c r="Z14" s="110"/>
    </row>
    <row r="15" spans="1:26" s="7" customFormat="1" ht="11.25">
      <c r="A15" s="102">
        <v>5</v>
      </c>
      <c r="B15" s="111"/>
      <c r="C15" s="118"/>
      <c r="D15" s="143">
        <v>0.5</v>
      </c>
      <c r="E15" s="112"/>
      <c r="F15" s="112"/>
      <c r="G15" s="110"/>
      <c r="H15" s="110"/>
      <c r="I15" s="112"/>
      <c r="J15" s="141">
        <f t="shared" si="0"/>
        <v>5.625</v>
      </c>
      <c r="K15" s="10"/>
      <c r="L15" s="111"/>
      <c r="M15" s="110"/>
      <c r="N15" s="110"/>
      <c r="O15" s="111"/>
      <c r="P15" s="145">
        <f t="shared" si="1"/>
        <v>75000</v>
      </c>
      <c r="Q15" s="10"/>
      <c r="R15" s="118"/>
      <c r="S15" s="110"/>
      <c r="T15" s="110"/>
      <c r="U15" s="118"/>
      <c r="V15" s="140">
        <f t="shared" si="2"/>
        <v>15</v>
      </c>
      <c r="W15" s="140">
        <f t="shared" si="3"/>
        <v>30</v>
      </c>
      <c r="Z15" s="110"/>
    </row>
    <row r="16" spans="1:26" s="7" customFormat="1" ht="11.25">
      <c r="A16" s="102">
        <v>6</v>
      </c>
      <c r="B16" s="111"/>
      <c r="C16" s="118"/>
      <c r="D16" s="143">
        <v>0.5</v>
      </c>
      <c r="E16" s="112"/>
      <c r="F16" s="112"/>
      <c r="G16" s="110"/>
      <c r="H16" s="110"/>
      <c r="I16" s="112"/>
      <c r="J16" s="141">
        <f t="shared" si="0"/>
        <v>5.625</v>
      </c>
      <c r="K16" s="10"/>
      <c r="L16" s="111"/>
      <c r="M16" s="110"/>
      <c r="N16" s="110"/>
      <c r="O16" s="111"/>
      <c r="P16" s="145">
        <f t="shared" si="1"/>
        <v>75000</v>
      </c>
      <c r="Q16" s="10"/>
      <c r="R16" s="118"/>
      <c r="S16" s="110"/>
      <c r="T16" s="110"/>
      <c r="U16" s="118"/>
      <c r="V16" s="140">
        <f t="shared" si="2"/>
        <v>15</v>
      </c>
      <c r="W16" s="140">
        <f t="shared" si="3"/>
        <v>30</v>
      </c>
      <c r="Z16" s="110"/>
    </row>
    <row r="17" spans="1:26" s="7" customFormat="1" ht="11.25">
      <c r="A17" s="102">
        <v>7</v>
      </c>
      <c r="B17" s="111"/>
      <c r="C17" s="118"/>
      <c r="D17" s="143">
        <v>0.5</v>
      </c>
      <c r="E17" s="112"/>
      <c r="F17" s="112"/>
      <c r="G17" s="110"/>
      <c r="H17" s="110"/>
      <c r="I17" s="112"/>
      <c r="J17" s="141">
        <f t="shared" si="0"/>
        <v>5.625</v>
      </c>
      <c r="K17" s="10"/>
      <c r="L17" s="111"/>
      <c r="M17" s="110"/>
      <c r="N17" s="110"/>
      <c r="O17" s="111"/>
      <c r="P17" s="145">
        <f t="shared" si="1"/>
        <v>75000</v>
      </c>
      <c r="Q17" s="10"/>
      <c r="R17" s="118"/>
      <c r="S17" s="110"/>
      <c r="T17" s="110"/>
      <c r="U17" s="118"/>
      <c r="V17" s="140">
        <f t="shared" si="2"/>
        <v>15</v>
      </c>
      <c r="W17" s="140">
        <f t="shared" si="3"/>
        <v>30</v>
      </c>
      <c r="Z17" s="110"/>
    </row>
    <row r="18" spans="1:26" s="7" customFormat="1" ht="11.25">
      <c r="A18" s="102">
        <v>8</v>
      </c>
      <c r="B18" s="111"/>
      <c r="C18" s="118"/>
      <c r="D18" s="143">
        <v>0.5</v>
      </c>
      <c r="E18" s="112"/>
      <c r="F18" s="112"/>
      <c r="G18" s="110"/>
      <c r="H18" s="110"/>
      <c r="I18" s="112"/>
      <c r="J18" s="141">
        <f t="shared" si="0"/>
        <v>5.625</v>
      </c>
      <c r="K18" s="10"/>
      <c r="L18" s="111"/>
      <c r="M18" s="110"/>
      <c r="N18" s="110"/>
      <c r="O18" s="111"/>
      <c r="P18" s="145">
        <f t="shared" si="1"/>
        <v>75000</v>
      </c>
      <c r="Q18" s="10"/>
      <c r="R18" s="118"/>
      <c r="S18" s="110"/>
      <c r="T18" s="110"/>
      <c r="U18" s="118"/>
      <c r="V18" s="140">
        <f t="shared" si="2"/>
        <v>15</v>
      </c>
      <c r="W18" s="140">
        <f t="shared" si="3"/>
        <v>30</v>
      </c>
      <c r="Z18" s="110"/>
    </row>
    <row r="19" spans="1:26" s="7" customFormat="1" ht="11.25">
      <c r="A19" s="102">
        <v>9</v>
      </c>
      <c r="B19" s="111"/>
      <c r="C19" s="118"/>
      <c r="D19" s="143">
        <v>0.5</v>
      </c>
      <c r="E19" s="112"/>
      <c r="F19" s="112"/>
      <c r="G19" s="110"/>
      <c r="H19" s="110"/>
      <c r="I19" s="112"/>
      <c r="J19" s="141">
        <f t="shared" si="0"/>
        <v>5.625</v>
      </c>
      <c r="K19" s="10"/>
      <c r="L19" s="111"/>
      <c r="M19" s="110"/>
      <c r="N19" s="110"/>
      <c r="O19" s="111"/>
      <c r="P19" s="145">
        <f t="shared" si="1"/>
        <v>75000</v>
      </c>
      <c r="Q19" s="10"/>
      <c r="R19" s="118"/>
      <c r="S19" s="110"/>
      <c r="T19" s="110"/>
      <c r="U19" s="118"/>
      <c r="V19" s="140">
        <f t="shared" si="2"/>
        <v>15</v>
      </c>
      <c r="W19" s="140">
        <f t="shared" si="3"/>
        <v>30</v>
      </c>
      <c r="Z19" s="110"/>
    </row>
    <row r="20" spans="1:26" s="7" customFormat="1" ht="11.25">
      <c r="A20" s="102">
        <v>10</v>
      </c>
      <c r="B20" s="111"/>
      <c r="C20" s="118"/>
      <c r="D20" s="143">
        <v>0.5</v>
      </c>
      <c r="E20" s="112"/>
      <c r="F20" s="112"/>
      <c r="G20" s="110"/>
      <c r="H20" s="110"/>
      <c r="I20" s="112"/>
      <c r="J20" s="141">
        <f t="shared" si="0"/>
        <v>5.625</v>
      </c>
      <c r="K20" s="10"/>
      <c r="L20" s="111"/>
      <c r="M20" s="110"/>
      <c r="N20" s="110"/>
      <c r="O20" s="111"/>
      <c r="P20" s="145">
        <f t="shared" si="1"/>
        <v>75000</v>
      </c>
      <c r="Q20" s="10"/>
      <c r="R20" s="118"/>
      <c r="S20" s="110"/>
      <c r="T20" s="110"/>
      <c r="U20" s="118"/>
      <c r="V20" s="140">
        <f t="shared" si="2"/>
        <v>15</v>
      </c>
      <c r="W20" s="140">
        <f t="shared" si="3"/>
        <v>30</v>
      </c>
      <c r="Z20" s="110"/>
    </row>
    <row r="21" spans="1:26" s="7" customFormat="1" ht="11.25">
      <c r="A21" s="102">
        <v>11</v>
      </c>
      <c r="B21" s="111"/>
      <c r="C21" s="118"/>
      <c r="D21" s="143">
        <v>0.5</v>
      </c>
      <c r="E21" s="112"/>
      <c r="F21" s="112"/>
      <c r="G21" s="110"/>
      <c r="H21" s="110"/>
      <c r="I21" s="112"/>
      <c r="J21" s="141">
        <f t="shared" si="0"/>
        <v>5.625</v>
      </c>
      <c r="K21" s="10"/>
      <c r="L21" s="111"/>
      <c r="M21" s="110"/>
      <c r="N21" s="110"/>
      <c r="O21" s="111"/>
      <c r="P21" s="145">
        <f t="shared" si="1"/>
        <v>75000</v>
      </c>
      <c r="Q21" s="10"/>
      <c r="R21" s="118"/>
      <c r="S21" s="110"/>
      <c r="T21" s="110"/>
      <c r="U21" s="118"/>
      <c r="V21" s="140">
        <f t="shared" si="2"/>
        <v>15</v>
      </c>
      <c r="W21" s="140">
        <f t="shared" si="3"/>
        <v>30</v>
      </c>
      <c r="Z21" s="110"/>
    </row>
    <row r="22" spans="1:26" s="7" customFormat="1" ht="11.25">
      <c r="A22" s="102">
        <v>12</v>
      </c>
      <c r="B22" s="111"/>
      <c r="C22" s="118"/>
      <c r="D22" s="143">
        <v>0.5</v>
      </c>
      <c r="E22" s="112"/>
      <c r="F22" s="112"/>
      <c r="G22" s="110"/>
      <c r="H22" s="110"/>
      <c r="I22" s="112"/>
      <c r="J22" s="141">
        <f t="shared" si="0"/>
        <v>5.625</v>
      </c>
      <c r="K22" s="10"/>
      <c r="L22" s="111"/>
      <c r="M22" s="110"/>
      <c r="N22" s="110"/>
      <c r="O22" s="111"/>
      <c r="P22" s="145">
        <f t="shared" si="1"/>
        <v>75000</v>
      </c>
      <c r="Q22" s="10"/>
      <c r="R22" s="118"/>
      <c r="S22" s="110"/>
      <c r="T22" s="110"/>
      <c r="U22" s="118"/>
      <c r="V22" s="140">
        <f t="shared" si="2"/>
        <v>15</v>
      </c>
      <c r="W22" s="140">
        <f t="shared" si="3"/>
        <v>30</v>
      </c>
      <c r="Z22" s="110"/>
    </row>
    <row r="23" spans="1:26" s="7" customFormat="1" ht="11.25">
      <c r="A23" s="102">
        <v>13</v>
      </c>
      <c r="B23" s="111"/>
      <c r="C23" s="118"/>
      <c r="D23" s="143">
        <v>0.5</v>
      </c>
      <c r="E23" s="112"/>
      <c r="F23" s="112"/>
      <c r="G23" s="110"/>
      <c r="H23" s="110"/>
      <c r="I23" s="112"/>
      <c r="J23" s="141">
        <f t="shared" si="0"/>
        <v>5.625</v>
      </c>
      <c r="K23" s="10"/>
      <c r="L23" s="111"/>
      <c r="M23" s="110"/>
      <c r="N23" s="110"/>
      <c r="O23" s="111"/>
      <c r="P23" s="145">
        <f t="shared" si="1"/>
        <v>75000</v>
      </c>
      <c r="Q23" s="10"/>
      <c r="R23" s="118"/>
      <c r="S23" s="110"/>
      <c r="T23" s="110"/>
      <c r="U23" s="118"/>
      <c r="V23" s="140">
        <f t="shared" si="2"/>
        <v>15</v>
      </c>
      <c r="W23" s="140">
        <f t="shared" si="3"/>
        <v>30</v>
      </c>
      <c r="Z23" s="110"/>
    </row>
    <row r="24" spans="1:26" s="7" customFormat="1" ht="11.25">
      <c r="A24" s="102">
        <v>14</v>
      </c>
      <c r="B24" s="111"/>
      <c r="C24" s="118"/>
      <c r="D24" s="143">
        <v>0.5</v>
      </c>
      <c r="E24" s="112"/>
      <c r="F24" s="112"/>
      <c r="G24" s="110"/>
      <c r="H24" s="110"/>
      <c r="I24" s="112"/>
      <c r="J24" s="141">
        <f t="shared" si="0"/>
        <v>5.625</v>
      </c>
      <c r="K24" s="10"/>
      <c r="L24" s="111"/>
      <c r="M24" s="110"/>
      <c r="N24" s="110"/>
      <c r="O24" s="111"/>
      <c r="P24" s="145">
        <f t="shared" si="1"/>
        <v>75000</v>
      </c>
      <c r="Q24" s="10"/>
      <c r="R24" s="118"/>
      <c r="S24" s="110"/>
      <c r="T24" s="110"/>
      <c r="U24" s="118"/>
      <c r="V24" s="140">
        <f t="shared" si="2"/>
        <v>15</v>
      </c>
      <c r="W24" s="140">
        <f t="shared" si="3"/>
        <v>30</v>
      </c>
      <c r="Z24" s="110"/>
    </row>
    <row r="25" spans="1:26" s="7" customFormat="1" ht="11.25">
      <c r="A25" s="102">
        <v>15</v>
      </c>
      <c r="B25" s="111"/>
      <c r="C25" s="118"/>
      <c r="D25" s="143">
        <v>0.5</v>
      </c>
      <c r="E25" s="112"/>
      <c r="F25" s="112"/>
      <c r="G25" s="110"/>
      <c r="H25" s="110"/>
      <c r="I25" s="112"/>
      <c r="J25" s="141">
        <f t="shared" si="0"/>
        <v>5.625</v>
      </c>
      <c r="K25" s="10"/>
      <c r="L25" s="111"/>
      <c r="M25" s="110"/>
      <c r="N25" s="110"/>
      <c r="O25" s="111"/>
      <c r="P25" s="145">
        <f t="shared" si="1"/>
        <v>75000</v>
      </c>
      <c r="Q25" s="10"/>
      <c r="R25" s="118"/>
      <c r="S25" s="110"/>
      <c r="T25" s="110"/>
      <c r="U25" s="118"/>
      <c r="V25" s="140">
        <f t="shared" si="2"/>
        <v>15</v>
      </c>
      <c r="W25" s="140">
        <f t="shared" si="3"/>
        <v>30</v>
      </c>
      <c r="Z25" s="110"/>
    </row>
    <row r="26" spans="1:26" s="7" customFormat="1" ht="11.25">
      <c r="A26" s="102">
        <v>16</v>
      </c>
      <c r="B26" s="111"/>
      <c r="C26" s="118"/>
      <c r="D26" s="143">
        <v>0.5</v>
      </c>
      <c r="E26" s="112"/>
      <c r="F26" s="112"/>
      <c r="G26" s="110"/>
      <c r="H26" s="110"/>
      <c r="I26" s="112"/>
      <c r="J26" s="141">
        <f t="shared" si="0"/>
        <v>5.625</v>
      </c>
      <c r="K26" s="10"/>
      <c r="L26" s="111"/>
      <c r="M26" s="110"/>
      <c r="N26" s="110"/>
      <c r="O26" s="111"/>
      <c r="P26" s="145">
        <f t="shared" si="1"/>
        <v>75000</v>
      </c>
      <c r="Q26" s="10"/>
      <c r="R26" s="118"/>
      <c r="S26" s="110"/>
      <c r="T26" s="110"/>
      <c r="U26" s="118"/>
      <c r="V26" s="140">
        <f t="shared" si="2"/>
        <v>15</v>
      </c>
      <c r="W26" s="140">
        <f t="shared" si="3"/>
        <v>30</v>
      </c>
      <c r="Z26" s="110"/>
    </row>
    <row r="27" spans="1:26" s="7" customFormat="1" ht="11.25">
      <c r="A27" s="102">
        <v>17</v>
      </c>
      <c r="B27" s="111"/>
      <c r="C27" s="118"/>
      <c r="D27" s="143">
        <v>0.5</v>
      </c>
      <c r="E27" s="112"/>
      <c r="F27" s="112"/>
      <c r="G27" s="110"/>
      <c r="H27" s="110"/>
      <c r="I27" s="112"/>
      <c r="J27" s="141">
        <f t="shared" si="0"/>
        <v>5.625</v>
      </c>
      <c r="K27" s="10"/>
      <c r="L27" s="111"/>
      <c r="M27" s="110"/>
      <c r="N27" s="110"/>
      <c r="O27" s="111"/>
      <c r="P27" s="145">
        <f t="shared" si="1"/>
        <v>75000</v>
      </c>
      <c r="Q27" s="10"/>
      <c r="R27" s="118"/>
      <c r="S27" s="110"/>
      <c r="T27" s="110"/>
      <c r="U27" s="118"/>
      <c r="V27" s="140">
        <f t="shared" si="2"/>
        <v>15</v>
      </c>
      <c r="W27" s="140">
        <f t="shared" si="3"/>
        <v>30</v>
      </c>
      <c r="Z27" s="110"/>
    </row>
    <row r="28" spans="1:26" s="7" customFormat="1" ht="11.25">
      <c r="A28" s="102">
        <v>18</v>
      </c>
      <c r="B28" s="111"/>
      <c r="C28" s="118"/>
      <c r="D28" s="143">
        <v>0.5</v>
      </c>
      <c r="E28" s="112"/>
      <c r="F28" s="112"/>
      <c r="G28" s="110"/>
      <c r="H28" s="110"/>
      <c r="I28" s="112"/>
      <c r="J28" s="141">
        <f t="shared" si="0"/>
        <v>5.625</v>
      </c>
      <c r="K28" s="10"/>
      <c r="L28" s="111"/>
      <c r="M28" s="110"/>
      <c r="N28" s="110"/>
      <c r="O28" s="111"/>
      <c r="P28" s="145">
        <f t="shared" si="1"/>
        <v>75000</v>
      </c>
      <c r="Q28" s="10"/>
      <c r="R28" s="118"/>
      <c r="S28" s="110"/>
      <c r="T28" s="110"/>
      <c r="U28" s="118"/>
      <c r="V28" s="140">
        <f t="shared" si="2"/>
        <v>15</v>
      </c>
      <c r="W28" s="140">
        <f t="shared" si="3"/>
        <v>30</v>
      </c>
      <c r="Z28" s="110"/>
    </row>
    <row r="29" spans="1:26" s="7" customFormat="1" ht="11.25">
      <c r="A29" s="102">
        <v>19</v>
      </c>
      <c r="B29" s="111"/>
      <c r="C29" s="118"/>
      <c r="D29" s="143">
        <v>0.5</v>
      </c>
      <c r="E29" s="112"/>
      <c r="F29" s="112"/>
      <c r="G29" s="110"/>
      <c r="H29" s="110"/>
      <c r="I29" s="112"/>
      <c r="J29" s="141">
        <f t="shared" si="0"/>
        <v>5.625</v>
      </c>
      <c r="K29" s="10"/>
      <c r="L29" s="111"/>
      <c r="M29" s="110"/>
      <c r="N29" s="110"/>
      <c r="O29" s="111"/>
      <c r="P29" s="145">
        <f t="shared" si="1"/>
        <v>75000</v>
      </c>
      <c r="Q29" s="10"/>
      <c r="R29" s="118"/>
      <c r="S29" s="110"/>
      <c r="T29" s="110"/>
      <c r="U29" s="118"/>
      <c r="V29" s="140">
        <f t="shared" si="2"/>
        <v>15</v>
      </c>
      <c r="W29" s="140">
        <f t="shared" si="3"/>
        <v>30</v>
      </c>
      <c r="Z29" s="110"/>
    </row>
    <row r="30" spans="1:26" s="7" customFormat="1" ht="11.25">
      <c r="A30" s="102">
        <v>20</v>
      </c>
      <c r="B30" s="111"/>
      <c r="C30" s="118"/>
      <c r="D30" s="143">
        <v>0.5</v>
      </c>
      <c r="E30" s="112"/>
      <c r="F30" s="112"/>
      <c r="G30" s="110"/>
      <c r="H30" s="110"/>
      <c r="I30" s="112"/>
      <c r="J30" s="141">
        <f t="shared" si="0"/>
        <v>5.625</v>
      </c>
      <c r="K30" s="10"/>
      <c r="L30" s="111"/>
      <c r="M30" s="110"/>
      <c r="N30" s="110"/>
      <c r="O30" s="111"/>
      <c r="P30" s="145">
        <f t="shared" si="1"/>
        <v>75000</v>
      </c>
      <c r="Q30" s="10"/>
      <c r="R30" s="118"/>
      <c r="S30" s="110"/>
      <c r="T30" s="110"/>
      <c r="U30" s="118"/>
      <c r="V30" s="140">
        <f t="shared" si="2"/>
        <v>15</v>
      </c>
      <c r="W30" s="140">
        <f t="shared" si="3"/>
        <v>30</v>
      </c>
      <c r="Z30" s="110"/>
    </row>
    <row r="31" spans="1:26" s="7" customFormat="1" ht="11.25">
      <c r="A31" s="102">
        <v>21</v>
      </c>
      <c r="B31" s="111"/>
      <c r="C31" s="118"/>
      <c r="D31" s="143">
        <v>0.5</v>
      </c>
      <c r="E31" s="112"/>
      <c r="F31" s="112"/>
      <c r="G31" s="110"/>
      <c r="H31" s="110"/>
      <c r="I31" s="112"/>
      <c r="J31" s="141">
        <f t="shared" si="0"/>
        <v>5.625</v>
      </c>
      <c r="K31" s="10"/>
      <c r="L31" s="111"/>
      <c r="M31" s="110"/>
      <c r="N31" s="110"/>
      <c r="O31" s="111"/>
      <c r="P31" s="145">
        <f t="shared" si="1"/>
        <v>75000</v>
      </c>
      <c r="Q31" s="10"/>
      <c r="R31" s="118"/>
      <c r="S31" s="110"/>
      <c r="T31" s="110"/>
      <c r="U31" s="118"/>
      <c r="V31" s="140">
        <f t="shared" si="2"/>
        <v>15</v>
      </c>
      <c r="W31" s="140">
        <f t="shared" si="3"/>
        <v>30</v>
      </c>
      <c r="Z31" s="110"/>
    </row>
    <row r="32" spans="1:26" s="7" customFormat="1" ht="11.25">
      <c r="A32" s="102">
        <v>22</v>
      </c>
      <c r="B32" s="111"/>
      <c r="C32" s="118"/>
      <c r="D32" s="143">
        <v>0.5</v>
      </c>
      <c r="E32" s="112"/>
      <c r="F32" s="112"/>
      <c r="G32" s="110"/>
      <c r="H32" s="110"/>
      <c r="I32" s="112"/>
      <c r="J32" s="141">
        <f t="shared" si="0"/>
        <v>5.625</v>
      </c>
      <c r="K32" s="10"/>
      <c r="L32" s="111"/>
      <c r="M32" s="110"/>
      <c r="N32" s="110"/>
      <c r="O32" s="111"/>
      <c r="P32" s="145">
        <f t="shared" si="1"/>
        <v>75000</v>
      </c>
      <c r="Q32" s="10"/>
      <c r="R32" s="118"/>
      <c r="S32" s="110"/>
      <c r="T32" s="110"/>
      <c r="U32" s="118"/>
      <c r="V32" s="140">
        <f t="shared" si="2"/>
        <v>15</v>
      </c>
      <c r="W32" s="140">
        <f t="shared" si="3"/>
        <v>30</v>
      </c>
      <c r="Z32" s="110"/>
    </row>
    <row r="33" spans="1:26" s="7" customFormat="1" ht="11.25">
      <c r="A33" s="102">
        <v>23</v>
      </c>
      <c r="B33" s="111"/>
      <c r="C33" s="118"/>
      <c r="D33" s="143">
        <v>0.5</v>
      </c>
      <c r="E33" s="112"/>
      <c r="F33" s="112"/>
      <c r="G33" s="110"/>
      <c r="H33" s="110"/>
      <c r="I33" s="112"/>
      <c r="J33" s="141">
        <f t="shared" si="0"/>
        <v>5.625</v>
      </c>
      <c r="K33" s="10"/>
      <c r="L33" s="111"/>
      <c r="M33" s="110"/>
      <c r="N33" s="110"/>
      <c r="O33" s="111"/>
      <c r="P33" s="145">
        <f t="shared" si="1"/>
        <v>75000</v>
      </c>
      <c r="Q33" s="10"/>
      <c r="R33" s="118"/>
      <c r="S33" s="110"/>
      <c r="T33" s="110"/>
      <c r="U33" s="118"/>
      <c r="V33" s="140">
        <f t="shared" si="2"/>
        <v>15</v>
      </c>
      <c r="W33" s="140">
        <f t="shared" si="3"/>
        <v>30</v>
      </c>
      <c r="Z33" s="110"/>
    </row>
    <row r="34" spans="1:26" s="7" customFormat="1" ht="11.25">
      <c r="A34" s="102">
        <v>24</v>
      </c>
      <c r="B34" s="111"/>
      <c r="C34" s="118"/>
      <c r="D34" s="143">
        <v>0.5</v>
      </c>
      <c r="E34" s="112"/>
      <c r="F34" s="112"/>
      <c r="G34" s="110"/>
      <c r="H34" s="110"/>
      <c r="I34" s="112"/>
      <c r="J34" s="141">
        <f t="shared" si="0"/>
        <v>5.625</v>
      </c>
      <c r="K34" s="10"/>
      <c r="L34" s="111"/>
      <c r="M34" s="110"/>
      <c r="N34" s="110"/>
      <c r="O34" s="111"/>
      <c r="P34" s="145">
        <f t="shared" si="1"/>
        <v>75000</v>
      </c>
      <c r="Q34" s="10"/>
      <c r="R34" s="118"/>
      <c r="S34" s="110"/>
      <c r="T34" s="110"/>
      <c r="U34" s="118"/>
      <c r="V34" s="140">
        <f t="shared" si="2"/>
        <v>15</v>
      </c>
      <c r="W34" s="140">
        <f t="shared" si="3"/>
        <v>30</v>
      </c>
      <c r="Z34" s="110"/>
    </row>
    <row r="35" spans="1:26" s="7" customFormat="1" ht="11.25">
      <c r="A35" s="102">
        <v>25</v>
      </c>
      <c r="B35" s="111"/>
      <c r="C35" s="118"/>
      <c r="D35" s="143">
        <v>0.5</v>
      </c>
      <c r="E35" s="112"/>
      <c r="F35" s="112"/>
      <c r="G35" s="110"/>
      <c r="H35" s="110"/>
      <c r="I35" s="112"/>
      <c r="J35" s="141">
        <f t="shared" si="0"/>
        <v>5.625</v>
      </c>
      <c r="K35" s="10"/>
      <c r="L35" s="111"/>
      <c r="M35" s="110"/>
      <c r="N35" s="110"/>
      <c r="O35" s="111"/>
      <c r="P35" s="145">
        <f t="shared" si="1"/>
        <v>75000</v>
      </c>
      <c r="Q35" s="10"/>
      <c r="R35" s="118"/>
      <c r="S35" s="110"/>
      <c r="T35" s="110"/>
      <c r="U35" s="118"/>
      <c r="V35" s="140">
        <f t="shared" si="2"/>
        <v>15</v>
      </c>
      <c r="W35" s="140">
        <f t="shared" si="3"/>
        <v>30</v>
      </c>
      <c r="Z35" s="110"/>
    </row>
    <row r="36" spans="1:26" s="7" customFormat="1" ht="11.25">
      <c r="A36" s="102">
        <v>26</v>
      </c>
      <c r="B36" s="111"/>
      <c r="C36" s="118"/>
      <c r="D36" s="143">
        <v>0.5</v>
      </c>
      <c r="E36" s="112"/>
      <c r="F36" s="112"/>
      <c r="G36" s="110"/>
      <c r="H36" s="110"/>
      <c r="I36" s="112"/>
      <c r="J36" s="141">
        <f t="shared" si="0"/>
        <v>5.625</v>
      </c>
      <c r="K36" s="10"/>
      <c r="L36" s="111"/>
      <c r="M36" s="110"/>
      <c r="N36" s="110"/>
      <c r="O36" s="111"/>
      <c r="P36" s="145">
        <f t="shared" si="1"/>
        <v>75000</v>
      </c>
      <c r="Q36" s="10"/>
      <c r="R36" s="118"/>
      <c r="S36" s="110"/>
      <c r="T36" s="110"/>
      <c r="U36" s="118"/>
      <c r="V36" s="140">
        <f t="shared" si="2"/>
        <v>15</v>
      </c>
      <c r="W36" s="140">
        <f t="shared" si="3"/>
        <v>30</v>
      </c>
      <c r="Z36" s="110"/>
    </row>
    <row r="37" spans="1:26" s="7" customFormat="1" ht="11.25">
      <c r="A37" s="102">
        <v>27</v>
      </c>
      <c r="B37" s="111"/>
      <c r="C37" s="118"/>
      <c r="D37" s="143">
        <v>0.5</v>
      </c>
      <c r="E37" s="112"/>
      <c r="F37" s="112"/>
      <c r="G37" s="110"/>
      <c r="H37" s="110"/>
      <c r="I37" s="112"/>
      <c r="J37" s="141">
        <f t="shared" si="0"/>
        <v>5.625</v>
      </c>
      <c r="K37" s="10"/>
      <c r="L37" s="111"/>
      <c r="M37" s="110"/>
      <c r="N37" s="110"/>
      <c r="O37" s="111"/>
      <c r="P37" s="145">
        <f t="shared" si="1"/>
        <v>75000</v>
      </c>
      <c r="Q37" s="10"/>
      <c r="R37" s="118"/>
      <c r="S37" s="110"/>
      <c r="T37" s="110"/>
      <c r="U37" s="118"/>
      <c r="V37" s="140">
        <f t="shared" si="2"/>
        <v>15</v>
      </c>
      <c r="W37" s="140">
        <f t="shared" si="3"/>
        <v>30</v>
      </c>
      <c r="Z37" s="110"/>
    </row>
    <row r="38" spans="1:26" s="7" customFormat="1" ht="11.25">
      <c r="A38" s="102">
        <v>28</v>
      </c>
      <c r="B38" s="111"/>
      <c r="C38" s="118"/>
      <c r="D38" s="143">
        <v>0.5</v>
      </c>
      <c r="E38" s="112"/>
      <c r="F38" s="112"/>
      <c r="G38" s="110"/>
      <c r="H38" s="110"/>
      <c r="I38" s="112"/>
      <c r="J38" s="141">
        <f t="shared" si="0"/>
        <v>5.625</v>
      </c>
      <c r="K38" s="10"/>
      <c r="L38" s="111"/>
      <c r="M38" s="110"/>
      <c r="N38" s="110"/>
      <c r="O38" s="111"/>
      <c r="P38" s="145">
        <f t="shared" si="1"/>
        <v>75000</v>
      </c>
      <c r="Q38" s="10"/>
      <c r="R38" s="118"/>
      <c r="S38" s="110"/>
      <c r="T38" s="110"/>
      <c r="U38" s="118"/>
      <c r="V38" s="140">
        <f t="shared" si="2"/>
        <v>15</v>
      </c>
      <c r="W38" s="140">
        <f t="shared" si="3"/>
        <v>30</v>
      </c>
      <c r="Z38" s="110"/>
    </row>
    <row r="39" spans="1:26" s="7" customFormat="1" ht="11.25">
      <c r="A39" s="102">
        <v>29</v>
      </c>
      <c r="B39" s="111"/>
      <c r="C39" s="118"/>
      <c r="D39" s="143">
        <v>0.5</v>
      </c>
      <c r="E39" s="112"/>
      <c r="F39" s="112"/>
      <c r="G39" s="110"/>
      <c r="H39" s="110"/>
      <c r="I39" s="112"/>
      <c r="J39" s="141">
        <f t="shared" si="0"/>
        <v>5.625</v>
      </c>
      <c r="K39" s="10"/>
      <c r="L39" s="111"/>
      <c r="M39" s="110"/>
      <c r="N39" s="110"/>
      <c r="O39" s="111"/>
      <c r="P39" s="145">
        <f t="shared" si="1"/>
        <v>75000</v>
      </c>
      <c r="Q39" s="10"/>
      <c r="R39" s="118"/>
      <c r="S39" s="110"/>
      <c r="T39" s="110"/>
      <c r="U39" s="118"/>
      <c r="V39" s="140">
        <f t="shared" si="2"/>
        <v>15</v>
      </c>
      <c r="W39" s="140">
        <f t="shared" si="3"/>
        <v>30</v>
      </c>
      <c r="Z39" s="110"/>
    </row>
    <row r="40" spans="1:26" s="7" customFormat="1" ht="11.25">
      <c r="A40" s="102">
        <v>30</v>
      </c>
      <c r="B40" s="111"/>
      <c r="C40" s="118"/>
      <c r="D40" s="143">
        <v>0.5</v>
      </c>
      <c r="E40" s="112"/>
      <c r="F40" s="112"/>
      <c r="G40" s="110"/>
      <c r="H40" s="110"/>
      <c r="I40" s="112"/>
      <c r="J40" s="141">
        <f t="shared" si="0"/>
        <v>5.625</v>
      </c>
      <c r="K40" s="10"/>
      <c r="L40" s="111"/>
      <c r="M40" s="110"/>
      <c r="N40" s="110"/>
      <c r="O40" s="111"/>
      <c r="P40" s="145">
        <f t="shared" si="1"/>
        <v>75000</v>
      </c>
      <c r="Q40" s="10"/>
      <c r="R40" s="118"/>
      <c r="S40" s="110"/>
      <c r="T40" s="110"/>
      <c r="U40" s="118"/>
      <c r="V40" s="140">
        <f t="shared" si="2"/>
        <v>15</v>
      </c>
      <c r="W40" s="140">
        <f t="shared" si="3"/>
        <v>30</v>
      </c>
      <c r="Z40" s="110"/>
    </row>
    <row r="41" spans="1:26" s="7" customFormat="1" ht="11.25">
      <c r="A41" s="102">
        <v>31</v>
      </c>
      <c r="B41" s="111"/>
      <c r="C41" s="118"/>
      <c r="D41" s="143">
        <v>0.5</v>
      </c>
      <c r="E41" s="112"/>
      <c r="F41" s="112"/>
      <c r="G41" s="110"/>
      <c r="H41" s="110"/>
      <c r="I41" s="112"/>
      <c r="J41" s="141">
        <f t="shared" si="0"/>
        <v>5.625</v>
      </c>
      <c r="K41" s="10"/>
      <c r="L41" s="111"/>
      <c r="M41" s="110"/>
      <c r="N41" s="110"/>
      <c r="O41" s="111"/>
      <c r="P41" s="145">
        <f t="shared" si="1"/>
        <v>75000</v>
      </c>
      <c r="Q41" s="10"/>
      <c r="R41" s="118"/>
      <c r="S41" s="110"/>
      <c r="T41" s="110"/>
      <c r="U41" s="118"/>
      <c r="V41" s="140">
        <f t="shared" si="2"/>
        <v>15</v>
      </c>
      <c r="W41" s="140">
        <f t="shared" si="3"/>
        <v>30</v>
      </c>
      <c r="Z41" s="110"/>
    </row>
    <row r="42" spans="1:26" s="7" customFormat="1" ht="11.25">
      <c r="A42" s="102">
        <v>32</v>
      </c>
      <c r="B42" s="111"/>
      <c r="C42" s="118"/>
      <c r="D42" s="143">
        <v>0.5</v>
      </c>
      <c r="E42" s="112"/>
      <c r="F42" s="112"/>
      <c r="G42" s="110"/>
      <c r="H42" s="110"/>
      <c r="I42" s="112"/>
      <c r="J42" s="141">
        <f t="shared" si="0"/>
        <v>5.625</v>
      </c>
      <c r="K42" s="10"/>
      <c r="L42" s="111"/>
      <c r="M42" s="110"/>
      <c r="N42" s="110"/>
      <c r="O42" s="111"/>
      <c r="P42" s="145">
        <f t="shared" si="1"/>
        <v>75000</v>
      </c>
      <c r="Q42" s="10"/>
      <c r="R42" s="118"/>
      <c r="S42" s="110"/>
      <c r="T42" s="110"/>
      <c r="U42" s="118"/>
      <c r="V42" s="140">
        <f t="shared" si="2"/>
        <v>15</v>
      </c>
      <c r="W42" s="140">
        <f t="shared" si="3"/>
        <v>30</v>
      </c>
      <c r="Z42" s="110"/>
    </row>
    <row r="43" spans="1:26" s="7" customFormat="1" ht="11.25">
      <c r="A43" s="102">
        <v>33</v>
      </c>
      <c r="B43" s="111"/>
      <c r="C43" s="118"/>
      <c r="D43" s="143">
        <v>0.5</v>
      </c>
      <c r="E43" s="112"/>
      <c r="F43" s="112"/>
      <c r="G43" s="110"/>
      <c r="H43" s="110"/>
      <c r="I43" s="112"/>
      <c r="J43" s="141">
        <f t="shared" si="0"/>
        <v>5.625</v>
      </c>
      <c r="K43" s="10"/>
      <c r="L43" s="111"/>
      <c r="M43" s="110"/>
      <c r="N43" s="110"/>
      <c r="O43" s="111"/>
      <c r="P43" s="145">
        <f t="shared" si="1"/>
        <v>75000</v>
      </c>
      <c r="Q43" s="10"/>
      <c r="R43" s="118"/>
      <c r="S43" s="110"/>
      <c r="T43" s="110"/>
      <c r="U43" s="118"/>
      <c r="V43" s="140">
        <f t="shared" si="2"/>
        <v>15</v>
      </c>
      <c r="W43" s="140">
        <f t="shared" si="3"/>
        <v>30</v>
      </c>
      <c r="Z43" s="110"/>
    </row>
    <row r="44" spans="1:26" s="7" customFormat="1" ht="11.25">
      <c r="A44" s="102">
        <v>34</v>
      </c>
      <c r="B44" s="111"/>
      <c r="C44" s="118"/>
      <c r="D44" s="143">
        <v>0.5</v>
      </c>
      <c r="E44" s="112"/>
      <c r="F44" s="112"/>
      <c r="G44" s="110"/>
      <c r="H44" s="110"/>
      <c r="I44" s="112"/>
      <c r="J44" s="141">
        <f t="shared" si="0"/>
        <v>5.625</v>
      </c>
      <c r="K44" s="10"/>
      <c r="L44" s="111"/>
      <c r="M44" s="110"/>
      <c r="N44" s="110"/>
      <c r="O44" s="111"/>
      <c r="P44" s="145">
        <f t="shared" si="1"/>
        <v>75000</v>
      </c>
      <c r="Q44" s="10"/>
      <c r="R44" s="118"/>
      <c r="S44" s="110"/>
      <c r="T44" s="110"/>
      <c r="U44" s="118"/>
      <c r="V44" s="140">
        <f t="shared" si="2"/>
        <v>15</v>
      </c>
      <c r="W44" s="140">
        <f t="shared" si="3"/>
        <v>30</v>
      </c>
      <c r="Z44" s="110"/>
    </row>
    <row r="45" spans="1:26" s="7" customFormat="1" ht="11.25">
      <c r="A45" s="102">
        <v>35</v>
      </c>
      <c r="B45" s="111"/>
      <c r="C45" s="118"/>
      <c r="D45" s="143">
        <v>0.5</v>
      </c>
      <c r="E45" s="112"/>
      <c r="F45" s="112"/>
      <c r="G45" s="110"/>
      <c r="H45" s="110"/>
      <c r="I45" s="112"/>
      <c r="J45" s="141">
        <f t="shared" si="0"/>
        <v>5.625</v>
      </c>
      <c r="K45" s="10"/>
      <c r="L45" s="111"/>
      <c r="M45" s="110"/>
      <c r="N45" s="110"/>
      <c r="O45" s="111"/>
      <c r="P45" s="145">
        <f t="shared" si="1"/>
        <v>75000</v>
      </c>
      <c r="Q45" s="10"/>
      <c r="R45" s="118"/>
      <c r="S45" s="110"/>
      <c r="T45" s="110"/>
      <c r="U45" s="118"/>
      <c r="V45" s="140">
        <f t="shared" si="2"/>
        <v>15</v>
      </c>
      <c r="W45" s="140">
        <f t="shared" si="3"/>
        <v>30</v>
      </c>
      <c r="Z45" s="110"/>
    </row>
    <row r="46" spans="1:26" s="7" customFormat="1" ht="11.25">
      <c r="A46" s="102">
        <v>36</v>
      </c>
      <c r="B46" s="111"/>
      <c r="C46" s="118"/>
      <c r="D46" s="143">
        <v>0.5</v>
      </c>
      <c r="E46" s="112"/>
      <c r="F46" s="112"/>
      <c r="G46" s="110"/>
      <c r="H46" s="110"/>
      <c r="I46" s="112"/>
      <c r="J46" s="141">
        <f t="shared" si="0"/>
        <v>5.625</v>
      </c>
      <c r="K46" s="10"/>
      <c r="L46" s="111"/>
      <c r="M46" s="110"/>
      <c r="N46" s="110"/>
      <c r="O46" s="111"/>
      <c r="P46" s="145">
        <f t="shared" si="1"/>
        <v>75000</v>
      </c>
      <c r="Q46" s="10"/>
      <c r="R46" s="118"/>
      <c r="S46" s="110"/>
      <c r="T46" s="110"/>
      <c r="U46" s="118"/>
      <c r="V46" s="140">
        <f t="shared" si="2"/>
        <v>15</v>
      </c>
      <c r="W46" s="140">
        <f t="shared" si="3"/>
        <v>30</v>
      </c>
      <c r="Z46" s="110"/>
    </row>
    <row r="47" spans="1:26" s="7" customFormat="1" ht="11.25">
      <c r="A47" s="102">
        <v>37</v>
      </c>
      <c r="B47" s="111"/>
      <c r="C47" s="118"/>
      <c r="D47" s="143">
        <v>0.5</v>
      </c>
      <c r="E47" s="112"/>
      <c r="F47" s="112"/>
      <c r="G47" s="110"/>
      <c r="H47" s="110"/>
      <c r="I47" s="112"/>
      <c r="J47" s="141">
        <f t="shared" si="0"/>
        <v>5.625</v>
      </c>
      <c r="K47" s="10"/>
      <c r="L47" s="111"/>
      <c r="M47" s="110"/>
      <c r="N47" s="110"/>
      <c r="O47" s="111"/>
      <c r="P47" s="145">
        <f t="shared" si="1"/>
        <v>75000</v>
      </c>
      <c r="Q47" s="10"/>
      <c r="R47" s="118"/>
      <c r="S47" s="110"/>
      <c r="T47" s="110"/>
      <c r="U47" s="118"/>
      <c r="V47" s="140">
        <f t="shared" si="2"/>
        <v>15</v>
      </c>
      <c r="W47" s="140">
        <f t="shared" si="3"/>
        <v>30</v>
      </c>
      <c r="Z47" s="110"/>
    </row>
    <row r="48" spans="1:26" s="7" customFormat="1" ht="11.25">
      <c r="A48" s="102">
        <v>38</v>
      </c>
      <c r="B48" s="111"/>
      <c r="C48" s="118"/>
      <c r="D48" s="143">
        <v>0.5</v>
      </c>
      <c r="E48" s="112"/>
      <c r="F48" s="112"/>
      <c r="G48" s="110"/>
      <c r="H48" s="110"/>
      <c r="I48" s="112"/>
      <c r="J48" s="141">
        <f t="shared" si="0"/>
        <v>5.625</v>
      </c>
      <c r="K48" s="10"/>
      <c r="L48" s="111"/>
      <c r="M48" s="110"/>
      <c r="N48" s="110"/>
      <c r="O48" s="111"/>
      <c r="P48" s="145">
        <f t="shared" si="1"/>
        <v>75000</v>
      </c>
      <c r="Q48" s="10"/>
      <c r="R48" s="118"/>
      <c r="S48" s="110"/>
      <c r="T48" s="110"/>
      <c r="U48" s="118"/>
      <c r="V48" s="140">
        <f t="shared" si="2"/>
        <v>15</v>
      </c>
      <c r="W48" s="140">
        <f t="shared" si="3"/>
        <v>30</v>
      </c>
      <c r="Z48" s="110"/>
    </row>
    <row r="49" spans="1:26" s="7" customFormat="1" ht="11.25">
      <c r="A49" s="102">
        <v>39</v>
      </c>
      <c r="B49" s="111"/>
      <c r="C49" s="118"/>
      <c r="D49" s="143">
        <v>0.5</v>
      </c>
      <c r="E49" s="112"/>
      <c r="F49" s="112"/>
      <c r="G49" s="110"/>
      <c r="H49" s="110"/>
      <c r="I49" s="112"/>
      <c r="J49" s="141">
        <f t="shared" si="0"/>
        <v>5.625</v>
      </c>
      <c r="K49" s="10"/>
      <c r="L49" s="111"/>
      <c r="M49" s="110"/>
      <c r="N49" s="110"/>
      <c r="O49" s="111"/>
      <c r="P49" s="145">
        <f t="shared" si="1"/>
        <v>75000</v>
      </c>
      <c r="Q49" s="10"/>
      <c r="R49" s="118"/>
      <c r="S49" s="110"/>
      <c r="T49" s="110"/>
      <c r="U49" s="118"/>
      <c r="V49" s="140">
        <f t="shared" si="2"/>
        <v>15</v>
      </c>
      <c r="W49" s="140">
        <f t="shared" si="3"/>
        <v>30</v>
      </c>
      <c r="Z49" s="110"/>
    </row>
    <row r="50" spans="1:26" s="7" customFormat="1" ht="11.25">
      <c r="A50" s="102">
        <v>40</v>
      </c>
      <c r="B50" s="111"/>
      <c r="C50" s="118"/>
      <c r="D50" s="143">
        <v>0.5</v>
      </c>
      <c r="E50" s="112"/>
      <c r="F50" s="112"/>
      <c r="G50" s="110"/>
      <c r="H50" s="110"/>
      <c r="I50" s="112"/>
      <c r="J50" s="141">
        <f t="shared" si="0"/>
        <v>5.625</v>
      </c>
      <c r="K50" s="10"/>
      <c r="L50" s="111"/>
      <c r="M50" s="110"/>
      <c r="N50" s="110"/>
      <c r="O50" s="111"/>
      <c r="P50" s="145">
        <f t="shared" si="1"/>
        <v>75000</v>
      </c>
      <c r="Q50" s="10"/>
      <c r="R50" s="118"/>
      <c r="S50" s="110"/>
      <c r="T50" s="110"/>
      <c r="U50" s="118"/>
      <c r="V50" s="140">
        <f t="shared" si="2"/>
        <v>15</v>
      </c>
      <c r="W50" s="140">
        <f t="shared" si="3"/>
        <v>30</v>
      </c>
      <c r="Z50" s="110"/>
    </row>
    <row r="51" spans="1:26" s="7" customFormat="1" ht="11.25">
      <c r="A51" s="102">
        <v>41</v>
      </c>
      <c r="B51" s="111"/>
      <c r="C51" s="118"/>
      <c r="D51" s="143">
        <v>0.5</v>
      </c>
      <c r="E51" s="112"/>
      <c r="F51" s="112"/>
      <c r="G51" s="110"/>
      <c r="H51" s="110"/>
      <c r="I51" s="112"/>
      <c r="J51" s="141">
        <f t="shared" si="0"/>
        <v>5.625</v>
      </c>
      <c r="K51" s="10"/>
      <c r="L51" s="111"/>
      <c r="M51" s="110"/>
      <c r="N51" s="110"/>
      <c r="O51" s="111"/>
      <c r="P51" s="145">
        <f t="shared" si="1"/>
        <v>75000</v>
      </c>
      <c r="Q51" s="10"/>
      <c r="R51" s="118"/>
      <c r="S51" s="110"/>
      <c r="T51" s="110"/>
      <c r="U51" s="118"/>
      <c r="V51" s="140">
        <f t="shared" si="2"/>
        <v>15</v>
      </c>
      <c r="W51" s="140">
        <f t="shared" si="3"/>
        <v>30</v>
      </c>
      <c r="Z51" s="110"/>
    </row>
    <row r="52" spans="1:26" s="7" customFormat="1" ht="11.25">
      <c r="A52" s="102">
        <v>42</v>
      </c>
      <c r="B52" s="111"/>
      <c r="C52" s="118"/>
      <c r="D52" s="143">
        <v>0.5</v>
      </c>
      <c r="E52" s="112"/>
      <c r="F52" s="112"/>
      <c r="G52" s="110"/>
      <c r="H52" s="110"/>
      <c r="I52" s="112"/>
      <c r="J52" s="141">
        <f t="shared" si="0"/>
        <v>5.625</v>
      </c>
      <c r="K52" s="10"/>
      <c r="L52" s="111"/>
      <c r="M52" s="110"/>
      <c r="N52" s="110"/>
      <c r="O52" s="111"/>
      <c r="P52" s="145">
        <f t="shared" si="1"/>
        <v>75000</v>
      </c>
      <c r="Q52" s="10"/>
      <c r="R52" s="118"/>
      <c r="S52" s="110"/>
      <c r="T52" s="110"/>
      <c r="U52" s="118"/>
      <c r="V52" s="140">
        <f t="shared" si="2"/>
        <v>15</v>
      </c>
      <c r="W52" s="140">
        <f t="shared" si="3"/>
        <v>30</v>
      </c>
      <c r="Z52" s="110"/>
    </row>
    <row r="53" spans="1:26" s="7" customFormat="1" ht="11.25">
      <c r="A53" s="102">
        <v>43</v>
      </c>
      <c r="B53" s="111"/>
      <c r="C53" s="118"/>
      <c r="D53" s="143">
        <v>0.5</v>
      </c>
      <c r="E53" s="112"/>
      <c r="F53" s="112"/>
      <c r="G53" s="110"/>
      <c r="H53" s="110"/>
      <c r="I53" s="112"/>
      <c r="J53" s="141">
        <f t="shared" si="0"/>
        <v>5.625</v>
      </c>
      <c r="K53" s="10"/>
      <c r="L53" s="111"/>
      <c r="M53" s="110"/>
      <c r="N53" s="110"/>
      <c r="O53" s="111"/>
      <c r="P53" s="145">
        <f t="shared" si="1"/>
        <v>75000</v>
      </c>
      <c r="Q53" s="10"/>
      <c r="R53" s="118"/>
      <c r="S53" s="110"/>
      <c r="T53" s="110"/>
      <c r="U53" s="118"/>
      <c r="V53" s="140">
        <f t="shared" si="2"/>
        <v>15</v>
      </c>
      <c r="W53" s="140">
        <f t="shared" si="3"/>
        <v>30</v>
      </c>
      <c r="Z53" s="110"/>
    </row>
    <row r="54" spans="1:26" s="7" customFormat="1" ht="11.25">
      <c r="A54" s="102">
        <v>44</v>
      </c>
      <c r="B54" s="111"/>
      <c r="C54" s="118"/>
      <c r="D54" s="143">
        <v>0.5</v>
      </c>
      <c r="E54" s="112"/>
      <c r="F54" s="112"/>
      <c r="G54" s="110"/>
      <c r="H54" s="110"/>
      <c r="I54" s="112"/>
      <c r="J54" s="141">
        <f t="shared" si="0"/>
        <v>5.625</v>
      </c>
      <c r="K54" s="10"/>
      <c r="L54" s="111"/>
      <c r="M54" s="110"/>
      <c r="N54" s="110"/>
      <c r="O54" s="111"/>
      <c r="P54" s="145">
        <f t="shared" si="1"/>
        <v>75000</v>
      </c>
      <c r="Q54" s="10"/>
      <c r="R54" s="118"/>
      <c r="S54" s="110"/>
      <c r="T54" s="110"/>
      <c r="U54" s="118"/>
      <c r="V54" s="140">
        <f t="shared" si="2"/>
        <v>15</v>
      </c>
      <c r="W54" s="140">
        <f t="shared" si="3"/>
        <v>30</v>
      </c>
      <c r="Z54" s="110"/>
    </row>
    <row r="55" spans="1:26" s="7" customFormat="1" ht="11.25">
      <c r="A55" s="102">
        <v>45</v>
      </c>
      <c r="B55" s="111"/>
      <c r="C55" s="118"/>
      <c r="D55" s="143">
        <v>0.5</v>
      </c>
      <c r="E55" s="112"/>
      <c r="F55" s="112"/>
      <c r="G55" s="110"/>
      <c r="H55" s="110"/>
      <c r="I55" s="112"/>
      <c r="J55" s="141">
        <f t="shared" si="0"/>
        <v>5.625</v>
      </c>
      <c r="K55" s="10"/>
      <c r="L55" s="111"/>
      <c r="M55" s="110"/>
      <c r="N55" s="110"/>
      <c r="O55" s="111"/>
      <c r="P55" s="145">
        <f t="shared" si="1"/>
        <v>75000</v>
      </c>
      <c r="Q55" s="10"/>
      <c r="R55" s="118"/>
      <c r="S55" s="110"/>
      <c r="T55" s="110"/>
      <c r="U55" s="118"/>
      <c r="V55" s="140">
        <f t="shared" si="2"/>
        <v>15</v>
      </c>
      <c r="W55" s="140">
        <f t="shared" si="3"/>
        <v>30</v>
      </c>
      <c r="Z55" s="110"/>
    </row>
    <row r="56" spans="1:26" s="7" customFormat="1" ht="11.25">
      <c r="A56" s="102">
        <v>46</v>
      </c>
      <c r="B56" s="111"/>
      <c r="C56" s="118"/>
      <c r="D56" s="143">
        <v>0.5</v>
      </c>
      <c r="E56" s="112"/>
      <c r="F56" s="112"/>
      <c r="G56" s="110"/>
      <c r="H56" s="110"/>
      <c r="I56" s="112"/>
      <c r="J56" s="141">
        <f t="shared" si="0"/>
        <v>5.625</v>
      </c>
      <c r="K56" s="10"/>
      <c r="L56" s="111"/>
      <c r="M56" s="110"/>
      <c r="N56" s="110"/>
      <c r="O56" s="111"/>
      <c r="P56" s="145">
        <f t="shared" si="1"/>
        <v>75000</v>
      </c>
      <c r="Q56" s="10"/>
      <c r="R56" s="118"/>
      <c r="S56" s="110"/>
      <c r="T56" s="110"/>
      <c r="U56" s="118"/>
      <c r="V56" s="140">
        <f t="shared" si="2"/>
        <v>15</v>
      </c>
      <c r="W56" s="140">
        <f t="shared" si="3"/>
        <v>30</v>
      </c>
      <c r="Z56" s="110"/>
    </row>
    <row r="57" spans="1:26" s="7" customFormat="1" ht="11.25">
      <c r="A57" s="102">
        <v>47</v>
      </c>
      <c r="B57" s="111"/>
      <c r="C57" s="118"/>
      <c r="D57" s="143">
        <v>0.5</v>
      </c>
      <c r="E57" s="112"/>
      <c r="F57" s="112"/>
      <c r="G57" s="110"/>
      <c r="H57" s="110"/>
      <c r="I57" s="112"/>
      <c r="J57" s="141">
        <f t="shared" si="0"/>
        <v>5.625</v>
      </c>
      <c r="K57" s="10"/>
      <c r="L57" s="111"/>
      <c r="M57" s="110"/>
      <c r="N57" s="110"/>
      <c r="O57" s="111"/>
      <c r="P57" s="145">
        <f t="shared" si="1"/>
        <v>75000</v>
      </c>
      <c r="Q57" s="10"/>
      <c r="R57" s="118"/>
      <c r="S57" s="110"/>
      <c r="T57" s="110"/>
      <c r="U57" s="118"/>
      <c r="V57" s="140">
        <f t="shared" si="2"/>
        <v>15</v>
      </c>
      <c r="W57" s="140">
        <f t="shared" si="3"/>
        <v>30</v>
      </c>
      <c r="Z57" s="110"/>
    </row>
    <row r="58" spans="1:26" s="7" customFormat="1" ht="11.25">
      <c r="A58" s="102">
        <v>48</v>
      </c>
      <c r="B58" s="111"/>
      <c r="C58" s="118"/>
      <c r="D58" s="143">
        <v>0.5</v>
      </c>
      <c r="E58" s="112"/>
      <c r="F58" s="112"/>
      <c r="G58" s="110"/>
      <c r="H58" s="110"/>
      <c r="I58" s="112"/>
      <c r="J58" s="141">
        <f t="shared" si="0"/>
        <v>5.625</v>
      </c>
      <c r="K58" s="10"/>
      <c r="L58" s="111"/>
      <c r="M58" s="110"/>
      <c r="N58" s="110"/>
      <c r="O58" s="111"/>
      <c r="P58" s="145">
        <f t="shared" si="1"/>
        <v>75000</v>
      </c>
      <c r="Q58" s="10"/>
      <c r="R58" s="118"/>
      <c r="S58" s="110"/>
      <c r="T58" s="110"/>
      <c r="U58" s="118"/>
      <c r="V58" s="140">
        <f t="shared" si="2"/>
        <v>15</v>
      </c>
      <c r="W58" s="140">
        <f t="shared" si="3"/>
        <v>30</v>
      </c>
      <c r="Z58" s="110"/>
    </row>
    <row r="59" spans="1:26" s="7" customFormat="1" ht="11.25">
      <c r="A59" s="102">
        <v>49</v>
      </c>
      <c r="B59" s="111"/>
      <c r="C59" s="118"/>
      <c r="D59" s="143">
        <v>0.5</v>
      </c>
      <c r="E59" s="112"/>
      <c r="F59" s="112"/>
      <c r="G59" s="110"/>
      <c r="H59" s="110"/>
      <c r="I59" s="112"/>
      <c r="J59" s="141">
        <f t="shared" si="0"/>
        <v>5.625</v>
      </c>
      <c r="K59" s="10"/>
      <c r="L59" s="111"/>
      <c r="M59" s="110"/>
      <c r="N59" s="110"/>
      <c r="O59" s="111"/>
      <c r="P59" s="145">
        <f t="shared" si="1"/>
        <v>75000</v>
      </c>
      <c r="Q59" s="10"/>
      <c r="R59" s="118"/>
      <c r="S59" s="110"/>
      <c r="T59" s="110"/>
      <c r="U59" s="118"/>
      <c r="V59" s="140">
        <f t="shared" si="2"/>
        <v>15</v>
      </c>
      <c r="W59" s="140">
        <f t="shared" si="3"/>
        <v>30</v>
      </c>
      <c r="Z59" s="110"/>
    </row>
    <row r="60" spans="1:26" s="7" customFormat="1" ht="11.25">
      <c r="A60" s="102">
        <v>50</v>
      </c>
      <c r="B60" s="111"/>
      <c r="C60" s="118"/>
      <c r="D60" s="143">
        <v>0.5</v>
      </c>
      <c r="E60" s="112"/>
      <c r="F60" s="112"/>
      <c r="G60" s="110"/>
      <c r="H60" s="110"/>
      <c r="I60" s="112"/>
      <c r="J60" s="141">
        <f t="shared" si="0"/>
        <v>5.625</v>
      </c>
      <c r="K60" s="10"/>
      <c r="L60" s="111"/>
      <c r="M60" s="110"/>
      <c r="N60" s="110"/>
      <c r="O60" s="111"/>
      <c r="P60" s="145">
        <f t="shared" si="1"/>
        <v>75000</v>
      </c>
      <c r="Q60" s="10"/>
      <c r="R60" s="118"/>
      <c r="S60" s="110"/>
      <c r="T60" s="110"/>
      <c r="U60" s="118"/>
      <c r="V60" s="140">
        <f t="shared" si="2"/>
        <v>15</v>
      </c>
      <c r="W60" s="140">
        <f t="shared" si="3"/>
        <v>30</v>
      </c>
      <c r="Z60" s="110"/>
    </row>
    <row r="61" spans="1:26" s="7" customFormat="1" ht="11.25">
      <c r="A61" s="102">
        <v>51</v>
      </c>
      <c r="B61" s="111"/>
      <c r="C61" s="118"/>
      <c r="D61" s="143">
        <v>0.5</v>
      </c>
      <c r="E61" s="112"/>
      <c r="F61" s="112"/>
      <c r="G61" s="110"/>
      <c r="H61" s="110"/>
      <c r="I61" s="112"/>
      <c r="J61" s="141">
        <f t="shared" si="0"/>
        <v>5.625</v>
      </c>
      <c r="K61" s="10"/>
      <c r="L61" s="111"/>
      <c r="M61" s="110"/>
      <c r="N61" s="110"/>
      <c r="O61" s="111"/>
      <c r="P61" s="145">
        <f t="shared" si="1"/>
        <v>75000</v>
      </c>
      <c r="Q61" s="10"/>
      <c r="R61" s="118"/>
      <c r="S61" s="110"/>
      <c r="T61" s="110"/>
      <c r="U61" s="118"/>
      <c r="V61" s="140">
        <f t="shared" si="2"/>
        <v>15</v>
      </c>
      <c r="W61" s="140">
        <f t="shared" si="3"/>
        <v>30</v>
      </c>
      <c r="Z61" s="110"/>
    </row>
    <row r="62" spans="1:26" s="7" customFormat="1" ht="11.25">
      <c r="A62" s="102">
        <v>52</v>
      </c>
      <c r="B62" s="111"/>
      <c r="C62" s="118"/>
      <c r="D62" s="143">
        <v>0.5</v>
      </c>
      <c r="E62" s="112"/>
      <c r="F62" s="112"/>
      <c r="G62" s="110"/>
      <c r="H62" s="110"/>
      <c r="I62" s="112"/>
      <c r="J62" s="141">
        <f t="shared" si="0"/>
        <v>5.625</v>
      </c>
      <c r="K62" s="10"/>
      <c r="L62" s="111"/>
      <c r="M62" s="110"/>
      <c r="N62" s="110"/>
      <c r="O62" s="111"/>
      <c r="P62" s="145">
        <f t="shared" si="1"/>
        <v>75000</v>
      </c>
      <c r="Q62" s="10"/>
      <c r="R62" s="118"/>
      <c r="S62" s="110"/>
      <c r="T62" s="110"/>
      <c r="U62" s="118"/>
      <c r="V62" s="140">
        <f t="shared" si="2"/>
        <v>15</v>
      </c>
      <c r="W62" s="140">
        <f t="shared" si="3"/>
        <v>30</v>
      </c>
      <c r="Z62" s="110"/>
    </row>
    <row r="63" spans="1:26" s="7" customFormat="1" ht="11.25">
      <c r="A63" s="102">
        <v>53</v>
      </c>
      <c r="B63" s="111"/>
      <c r="C63" s="118"/>
      <c r="D63" s="143">
        <v>0.5</v>
      </c>
      <c r="E63" s="112"/>
      <c r="F63" s="112"/>
      <c r="G63" s="110"/>
      <c r="H63" s="110"/>
      <c r="I63" s="112"/>
      <c r="J63" s="141">
        <f t="shared" si="0"/>
        <v>5.625</v>
      </c>
      <c r="K63" s="10"/>
      <c r="L63" s="111"/>
      <c r="M63" s="110"/>
      <c r="N63" s="110"/>
      <c r="O63" s="111"/>
      <c r="P63" s="145">
        <f t="shared" si="1"/>
        <v>75000</v>
      </c>
      <c r="Q63" s="10"/>
      <c r="R63" s="118"/>
      <c r="S63" s="110"/>
      <c r="T63" s="110"/>
      <c r="U63" s="118"/>
      <c r="V63" s="140">
        <f t="shared" si="2"/>
        <v>15</v>
      </c>
      <c r="W63" s="140">
        <f t="shared" si="3"/>
        <v>30</v>
      </c>
      <c r="Z63" s="110"/>
    </row>
    <row r="64" spans="1:26" s="7" customFormat="1" ht="11.25">
      <c r="A64" s="102">
        <v>54</v>
      </c>
      <c r="B64" s="111"/>
      <c r="C64" s="118"/>
      <c r="D64" s="143">
        <v>0.5</v>
      </c>
      <c r="E64" s="112"/>
      <c r="F64" s="112"/>
      <c r="G64" s="110"/>
      <c r="H64" s="110"/>
      <c r="I64" s="112"/>
      <c r="J64" s="141">
        <f t="shared" si="0"/>
        <v>5.625</v>
      </c>
      <c r="K64" s="10"/>
      <c r="L64" s="111"/>
      <c r="M64" s="110"/>
      <c r="N64" s="110"/>
      <c r="O64" s="111"/>
      <c r="P64" s="145">
        <f t="shared" si="1"/>
        <v>75000</v>
      </c>
      <c r="Q64" s="10"/>
      <c r="R64" s="118"/>
      <c r="S64" s="110"/>
      <c r="T64" s="110"/>
      <c r="U64" s="118"/>
      <c r="V64" s="140">
        <f t="shared" si="2"/>
        <v>15</v>
      </c>
      <c r="W64" s="140">
        <f t="shared" si="3"/>
        <v>30</v>
      </c>
      <c r="Z64" s="110"/>
    </row>
    <row r="65" spans="1:26" s="7" customFormat="1" ht="11.25">
      <c r="A65" s="102">
        <v>55</v>
      </c>
      <c r="B65" s="111"/>
      <c r="C65" s="118"/>
      <c r="D65" s="143">
        <v>0.5</v>
      </c>
      <c r="E65" s="112"/>
      <c r="F65" s="112"/>
      <c r="G65" s="110"/>
      <c r="H65" s="110"/>
      <c r="I65" s="112"/>
      <c r="J65" s="141">
        <f t="shared" si="0"/>
        <v>5.625</v>
      </c>
      <c r="K65" s="10"/>
      <c r="L65" s="111"/>
      <c r="M65" s="110"/>
      <c r="N65" s="110"/>
      <c r="O65" s="111"/>
      <c r="P65" s="145">
        <f t="shared" si="1"/>
        <v>75000</v>
      </c>
      <c r="Q65" s="10"/>
      <c r="R65" s="118"/>
      <c r="S65" s="110"/>
      <c r="T65" s="110"/>
      <c r="U65" s="118"/>
      <c r="V65" s="140">
        <f t="shared" si="2"/>
        <v>15</v>
      </c>
      <c r="W65" s="140">
        <f t="shared" si="3"/>
        <v>30</v>
      </c>
      <c r="Z65" s="110"/>
    </row>
    <row r="66" spans="1:26" s="7" customFormat="1" ht="11.25">
      <c r="A66" s="102">
        <v>56</v>
      </c>
      <c r="B66" s="111"/>
      <c r="C66" s="118"/>
      <c r="D66" s="143">
        <v>0.5</v>
      </c>
      <c r="E66" s="112"/>
      <c r="F66" s="112"/>
      <c r="G66" s="110"/>
      <c r="H66" s="110"/>
      <c r="I66" s="112"/>
      <c r="J66" s="141">
        <f t="shared" si="0"/>
        <v>5.625</v>
      </c>
      <c r="K66" s="10"/>
      <c r="L66" s="111"/>
      <c r="M66" s="110"/>
      <c r="N66" s="110"/>
      <c r="O66" s="111"/>
      <c r="P66" s="145">
        <f t="shared" si="1"/>
        <v>75000</v>
      </c>
      <c r="Q66" s="10"/>
      <c r="R66" s="118"/>
      <c r="S66" s="110"/>
      <c r="T66" s="110"/>
      <c r="U66" s="118"/>
      <c r="V66" s="140">
        <f t="shared" si="2"/>
        <v>15</v>
      </c>
      <c r="W66" s="140">
        <f t="shared" si="3"/>
        <v>30</v>
      </c>
      <c r="Z66" s="110"/>
    </row>
    <row r="67" spans="1:26" s="7" customFormat="1" ht="11.25">
      <c r="A67" s="102">
        <v>57</v>
      </c>
      <c r="B67" s="111"/>
      <c r="C67" s="118"/>
      <c r="D67" s="143">
        <v>0.5</v>
      </c>
      <c r="E67" s="112"/>
      <c r="F67" s="112"/>
      <c r="G67" s="110"/>
      <c r="H67" s="110"/>
      <c r="I67" s="112"/>
      <c r="J67" s="141">
        <f t="shared" si="0"/>
        <v>5.625</v>
      </c>
      <c r="K67" s="10"/>
      <c r="L67" s="111"/>
      <c r="M67" s="110"/>
      <c r="N67" s="110"/>
      <c r="O67" s="111"/>
      <c r="P67" s="145">
        <f t="shared" si="1"/>
        <v>75000</v>
      </c>
      <c r="Q67" s="10"/>
      <c r="R67" s="118"/>
      <c r="S67" s="110"/>
      <c r="T67" s="110"/>
      <c r="U67" s="118"/>
      <c r="V67" s="140">
        <f t="shared" si="2"/>
        <v>15</v>
      </c>
      <c r="W67" s="140">
        <f t="shared" si="3"/>
        <v>30</v>
      </c>
      <c r="Z67" s="110"/>
    </row>
    <row r="68" spans="1:26" s="7" customFormat="1" ht="11.25">
      <c r="A68" s="102">
        <v>58</v>
      </c>
      <c r="B68" s="111"/>
      <c r="C68" s="118"/>
      <c r="D68" s="143">
        <v>0.5</v>
      </c>
      <c r="E68" s="112"/>
      <c r="F68" s="112"/>
      <c r="G68" s="110"/>
      <c r="H68" s="110"/>
      <c r="I68" s="112"/>
      <c r="J68" s="141">
        <f t="shared" si="0"/>
        <v>5.625</v>
      </c>
      <c r="K68" s="10"/>
      <c r="L68" s="111"/>
      <c r="M68" s="110"/>
      <c r="N68" s="110"/>
      <c r="O68" s="111"/>
      <c r="P68" s="145">
        <f t="shared" si="1"/>
        <v>75000</v>
      </c>
      <c r="Q68" s="10"/>
      <c r="R68" s="118"/>
      <c r="S68" s="110"/>
      <c r="T68" s="110"/>
      <c r="U68" s="118"/>
      <c r="V68" s="140">
        <f t="shared" si="2"/>
        <v>15</v>
      </c>
      <c r="W68" s="140">
        <f t="shared" si="3"/>
        <v>30</v>
      </c>
      <c r="Z68" s="110"/>
    </row>
    <row r="69" spans="1:26" s="7" customFormat="1" ht="11.25">
      <c r="A69" s="102">
        <v>59</v>
      </c>
      <c r="B69" s="111"/>
      <c r="C69" s="118"/>
      <c r="D69" s="143">
        <v>0.5</v>
      </c>
      <c r="E69" s="112"/>
      <c r="F69" s="112"/>
      <c r="G69" s="110"/>
      <c r="H69" s="110"/>
      <c r="I69" s="112"/>
      <c r="J69" s="141">
        <f t="shared" si="0"/>
        <v>5.625</v>
      </c>
      <c r="K69" s="10"/>
      <c r="L69" s="111"/>
      <c r="M69" s="110"/>
      <c r="N69" s="110"/>
      <c r="O69" s="111"/>
      <c r="P69" s="145">
        <f t="shared" si="1"/>
        <v>75000</v>
      </c>
      <c r="Q69" s="10"/>
      <c r="R69" s="118"/>
      <c r="S69" s="110"/>
      <c r="T69" s="110"/>
      <c r="U69" s="118"/>
      <c r="V69" s="140">
        <f t="shared" si="2"/>
        <v>15</v>
      </c>
      <c r="W69" s="140">
        <f t="shared" si="3"/>
        <v>30</v>
      </c>
      <c r="Z69" s="110"/>
    </row>
    <row r="70" spans="1:26" s="7" customFormat="1" ht="11.25">
      <c r="A70" s="102">
        <v>60</v>
      </c>
      <c r="B70" s="111"/>
      <c r="C70" s="118"/>
      <c r="D70" s="143">
        <v>0.5</v>
      </c>
      <c r="E70" s="112"/>
      <c r="F70" s="112"/>
      <c r="G70" s="110"/>
      <c r="H70" s="110"/>
      <c r="I70" s="112"/>
      <c r="J70" s="141">
        <f t="shared" si="0"/>
        <v>5.625</v>
      </c>
      <c r="K70" s="10"/>
      <c r="L70" s="111"/>
      <c r="M70" s="110"/>
      <c r="N70" s="110"/>
      <c r="O70" s="111"/>
      <c r="P70" s="145">
        <f t="shared" si="1"/>
        <v>75000</v>
      </c>
      <c r="Q70" s="10"/>
      <c r="R70" s="118"/>
      <c r="S70" s="110"/>
      <c r="T70" s="110"/>
      <c r="U70" s="118"/>
      <c r="V70" s="140">
        <f t="shared" si="2"/>
        <v>15</v>
      </c>
      <c r="W70" s="140">
        <f t="shared" si="3"/>
        <v>30</v>
      </c>
      <c r="Z70" s="110"/>
    </row>
    <row r="71" spans="1:26" s="7" customFormat="1" ht="11.25">
      <c r="A71" s="102">
        <v>61</v>
      </c>
      <c r="B71" s="111"/>
      <c r="C71" s="118"/>
      <c r="D71" s="143">
        <v>0.5</v>
      </c>
      <c r="E71" s="112"/>
      <c r="F71" s="112"/>
      <c r="G71" s="110"/>
      <c r="H71" s="110"/>
      <c r="I71" s="112"/>
      <c r="J71" s="141">
        <f t="shared" si="0"/>
        <v>5.625</v>
      </c>
      <c r="K71" s="10"/>
      <c r="L71" s="111"/>
      <c r="M71" s="110"/>
      <c r="N71" s="110"/>
      <c r="O71" s="111"/>
      <c r="P71" s="145">
        <f t="shared" si="1"/>
        <v>75000</v>
      </c>
      <c r="Q71" s="10"/>
      <c r="R71" s="118"/>
      <c r="S71" s="110"/>
      <c r="T71" s="110"/>
      <c r="U71" s="118"/>
      <c r="V71" s="140">
        <f t="shared" si="2"/>
        <v>15</v>
      </c>
      <c r="W71" s="140">
        <f t="shared" si="3"/>
        <v>30</v>
      </c>
      <c r="Z71" s="110"/>
    </row>
    <row r="72" spans="1:26" s="7" customFormat="1" ht="11.25">
      <c r="A72" s="102">
        <v>62</v>
      </c>
      <c r="B72" s="111"/>
      <c r="C72" s="118"/>
      <c r="D72" s="143">
        <v>0.5</v>
      </c>
      <c r="E72" s="112"/>
      <c r="F72" s="112"/>
      <c r="G72" s="110"/>
      <c r="H72" s="110"/>
      <c r="I72" s="112"/>
      <c r="J72" s="141">
        <f t="shared" si="0"/>
        <v>5.625</v>
      </c>
      <c r="K72" s="10"/>
      <c r="L72" s="111"/>
      <c r="M72" s="110"/>
      <c r="N72" s="110"/>
      <c r="O72" s="111"/>
      <c r="P72" s="145">
        <f t="shared" si="1"/>
        <v>75000</v>
      </c>
      <c r="Q72" s="10"/>
      <c r="R72" s="118"/>
      <c r="S72" s="110"/>
      <c r="T72" s="110"/>
      <c r="U72" s="118"/>
      <c r="V72" s="140">
        <f t="shared" si="2"/>
        <v>15</v>
      </c>
      <c r="W72" s="140">
        <f t="shared" si="3"/>
        <v>30</v>
      </c>
      <c r="Z72" s="110"/>
    </row>
    <row r="73" spans="1:26" s="7" customFormat="1" ht="11.25">
      <c r="A73" s="102">
        <v>63</v>
      </c>
      <c r="B73" s="111"/>
      <c r="C73" s="118"/>
      <c r="D73" s="143">
        <v>0.5</v>
      </c>
      <c r="E73" s="112"/>
      <c r="F73" s="112"/>
      <c r="G73" s="110"/>
      <c r="H73" s="110"/>
      <c r="I73" s="112"/>
      <c r="J73" s="141">
        <f t="shared" si="0"/>
        <v>5.625</v>
      </c>
      <c r="K73" s="10"/>
      <c r="L73" s="111"/>
      <c r="M73" s="110"/>
      <c r="N73" s="110"/>
      <c r="O73" s="111"/>
      <c r="P73" s="145">
        <f t="shared" si="1"/>
        <v>75000</v>
      </c>
      <c r="Q73" s="10"/>
      <c r="R73" s="118"/>
      <c r="S73" s="110"/>
      <c r="T73" s="110"/>
      <c r="U73" s="118"/>
      <c r="V73" s="140">
        <f t="shared" si="2"/>
        <v>15</v>
      </c>
      <c r="W73" s="140">
        <f t="shared" si="3"/>
        <v>30</v>
      </c>
      <c r="Z73" s="110"/>
    </row>
    <row r="74" spans="1:26" s="7" customFormat="1" ht="11.25">
      <c r="A74" s="102">
        <v>64</v>
      </c>
      <c r="B74" s="111"/>
      <c r="C74" s="118"/>
      <c r="D74" s="143">
        <v>0.5</v>
      </c>
      <c r="E74" s="112"/>
      <c r="F74" s="112"/>
      <c r="G74" s="110"/>
      <c r="H74" s="110"/>
      <c r="I74" s="112"/>
      <c r="J74" s="141">
        <f t="shared" si="0"/>
        <v>5.625</v>
      </c>
      <c r="K74" s="10"/>
      <c r="L74" s="111"/>
      <c r="M74" s="110"/>
      <c r="N74" s="110"/>
      <c r="O74" s="111"/>
      <c r="P74" s="145">
        <f t="shared" si="1"/>
        <v>75000</v>
      </c>
      <c r="Q74" s="10"/>
      <c r="R74" s="118"/>
      <c r="S74" s="110"/>
      <c r="T74" s="110"/>
      <c r="U74" s="118"/>
      <c r="V74" s="140">
        <f t="shared" si="2"/>
        <v>15</v>
      </c>
      <c r="W74" s="140">
        <f t="shared" si="3"/>
        <v>30</v>
      </c>
      <c r="Z74" s="110"/>
    </row>
    <row r="75" spans="1:26" s="7" customFormat="1" ht="11.25">
      <c r="A75" s="102">
        <v>65</v>
      </c>
      <c r="B75" s="111"/>
      <c r="C75" s="118"/>
      <c r="D75" s="143">
        <v>0.5</v>
      </c>
      <c r="E75" s="112"/>
      <c r="F75" s="112"/>
      <c r="G75" s="110"/>
      <c r="H75" s="110"/>
      <c r="I75" s="112"/>
      <c r="J75" s="141">
        <f t="shared" si="0"/>
        <v>5.625</v>
      </c>
      <c r="K75" s="10"/>
      <c r="L75" s="111"/>
      <c r="M75" s="110"/>
      <c r="N75" s="110"/>
      <c r="O75" s="111"/>
      <c r="P75" s="145">
        <f t="shared" si="1"/>
        <v>75000</v>
      </c>
      <c r="Q75" s="10"/>
      <c r="R75" s="118"/>
      <c r="S75" s="110"/>
      <c r="T75" s="110"/>
      <c r="U75" s="118"/>
      <c r="V75" s="140">
        <f t="shared" si="2"/>
        <v>15</v>
      </c>
      <c r="W75" s="140">
        <f t="shared" si="3"/>
        <v>30</v>
      </c>
      <c r="Z75" s="110"/>
    </row>
    <row r="76" spans="1:26" s="7" customFormat="1" ht="11.25">
      <c r="A76" s="102">
        <v>66</v>
      </c>
      <c r="B76" s="111"/>
      <c r="C76" s="118"/>
      <c r="D76" s="143">
        <v>0.5</v>
      </c>
      <c r="E76" s="112"/>
      <c r="F76" s="112"/>
      <c r="G76" s="110"/>
      <c r="H76" s="110"/>
      <c r="I76" s="112"/>
      <c r="J76" s="141">
        <f aca="true" t="shared" si="4" ref="J76:J130">target*fail</f>
        <v>5.625</v>
      </c>
      <c r="K76" s="10"/>
      <c r="L76" s="111"/>
      <c r="M76" s="110"/>
      <c r="N76" s="110"/>
      <c r="O76" s="111"/>
      <c r="P76" s="145">
        <f aca="true" t="shared" si="5" ref="P76:P130">area</f>
        <v>75000</v>
      </c>
      <c r="Q76" s="10"/>
      <c r="R76" s="118"/>
      <c r="S76" s="110"/>
      <c r="T76" s="110"/>
      <c r="U76" s="118"/>
      <c r="V76" s="140">
        <f aca="true" t="shared" si="6" ref="V76:V130">depthmin</f>
        <v>15</v>
      </c>
      <c r="W76" s="140">
        <f aca="true" t="shared" si="7" ref="W76:W130">depthmax</f>
        <v>30</v>
      </c>
      <c r="Z76" s="110"/>
    </row>
    <row r="77" spans="1:26" s="7" customFormat="1" ht="11.25">
      <c r="A77" s="102">
        <v>67</v>
      </c>
      <c r="B77" s="111"/>
      <c r="C77" s="118"/>
      <c r="D77" s="143">
        <v>0.5</v>
      </c>
      <c r="E77" s="112"/>
      <c r="F77" s="112"/>
      <c r="G77" s="110"/>
      <c r="H77" s="110"/>
      <c r="I77" s="112"/>
      <c r="J77" s="141">
        <f t="shared" si="4"/>
        <v>5.625</v>
      </c>
      <c r="K77" s="10"/>
      <c r="L77" s="111"/>
      <c r="M77" s="110"/>
      <c r="N77" s="110"/>
      <c r="O77" s="111"/>
      <c r="P77" s="145">
        <f t="shared" si="5"/>
        <v>75000</v>
      </c>
      <c r="Q77" s="10"/>
      <c r="R77" s="118"/>
      <c r="S77" s="110"/>
      <c r="T77" s="110"/>
      <c r="U77" s="118"/>
      <c r="V77" s="140">
        <f t="shared" si="6"/>
        <v>15</v>
      </c>
      <c r="W77" s="140">
        <f t="shared" si="7"/>
        <v>30</v>
      </c>
      <c r="Z77" s="110"/>
    </row>
    <row r="78" spans="1:26" s="7" customFormat="1" ht="11.25">
      <c r="A78" s="102">
        <v>68</v>
      </c>
      <c r="B78" s="111"/>
      <c r="C78" s="118"/>
      <c r="D78" s="143">
        <v>0.5</v>
      </c>
      <c r="E78" s="112"/>
      <c r="F78" s="112"/>
      <c r="G78" s="110"/>
      <c r="H78" s="110"/>
      <c r="I78" s="112"/>
      <c r="J78" s="141">
        <f t="shared" si="4"/>
        <v>5.625</v>
      </c>
      <c r="K78" s="10"/>
      <c r="L78" s="111"/>
      <c r="M78" s="110"/>
      <c r="N78" s="110"/>
      <c r="O78" s="111"/>
      <c r="P78" s="145">
        <f t="shared" si="5"/>
        <v>75000</v>
      </c>
      <c r="Q78" s="10"/>
      <c r="R78" s="118"/>
      <c r="S78" s="110"/>
      <c r="T78" s="110"/>
      <c r="U78" s="118"/>
      <c r="V78" s="140">
        <f t="shared" si="6"/>
        <v>15</v>
      </c>
      <c r="W78" s="140">
        <f t="shared" si="7"/>
        <v>30</v>
      </c>
      <c r="Z78" s="110"/>
    </row>
    <row r="79" spans="1:26" s="7" customFormat="1" ht="11.25">
      <c r="A79" s="102">
        <v>69</v>
      </c>
      <c r="B79" s="111"/>
      <c r="C79" s="118"/>
      <c r="D79" s="143">
        <v>0.5</v>
      </c>
      <c r="E79" s="112"/>
      <c r="F79" s="112"/>
      <c r="G79" s="110"/>
      <c r="H79" s="110"/>
      <c r="I79" s="112"/>
      <c r="J79" s="141">
        <f t="shared" si="4"/>
        <v>5.625</v>
      </c>
      <c r="K79" s="10"/>
      <c r="L79" s="111"/>
      <c r="M79" s="110"/>
      <c r="N79" s="110"/>
      <c r="O79" s="111"/>
      <c r="P79" s="145">
        <f t="shared" si="5"/>
        <v>75000</v>
      </c>
      <c r="Q79" s="10"/>
      <c r="R79" s="118"/>
      <c r="S79" s="110"/>
      <c r="T79" s="110"/>
      <c r="U79" s="118"/>
      <c r="V79" s="140">
        <f t="shared" si="6"/>
        <v>15</v>
      </c>
      <c r="W79" s="140">
        <f t="shared" si="7"/>
        <v>30</v>
      </c>
      <c r="Z79" s="110"/>
    </row>
    <row r="80" spans="1:26" s="7" customFormat="1" ht="11.25">
      <c r="A80" s="102">
        <v>70</v>
      </c>
      <c r="B80" s="111"/>
      <c r="C80" s="118"/>
      <c r="D80" s="143">
        <v>0.5</v>
      </c>
      <c r="E80" s="112"/>
      <c r="F80" s="112"/>
      <c r="G80" s="110"/>
      <c r="H80" s="110"/>
      <c r="I80" s="112"/>
      <c r="J80" s="141">
        <f t="shared" si="4"/>
        <v>5.625</v>
      </c>
      <c r="K80" s="10"/>
      <c r="L80" s="111"/>
      <c r="M80" s="110"/>
      <c r="N80" s="110"/>
      <c r="O80" s="111"/>
      <c r="P80" s="145">
        <f t="shared" si="5"/>
        <v>75000</v>
      </c>
      <c r="Q80" s="10"/>
      <c r="R80" s="118"/>
      <c r="S80" s="110"/>
      <c r="T80" s="110"/>
      <c r="U80" s="118"/>
      <c r="V80" s="140">
        <f t="shared" si="6"/>
        <v>15</v>
      </c>
      <c r="W80" s="140">
        <f t="shared" si="7"/>
        <v>30</v>
      </c>
      <c r="Z80" s="110"/>
    </row>
    <row r="81" spans="1:26" s="7" customFormat="1" ht="11.25">
      <c r="A81" s="102">
        <v>71</v>
      </c>
      <c r="B81" s="111"/>
      <c r="C81" s="118"/>
      <c r="D81" s="143">
        <v>0.5</v>
      </c>
      <c r="E81" s="112"/>
      <c r="F81" s="112"/>
      <c r="G81" s="110"/>
      <c r="H81" s="110"/>
      <c r="I81" s="112"/>
      <c r="J81" s="141">
        <f t="shared" si="4"/>
        <v>5.625</v>
      </c>
      <c r="K81" s="10"/>
      <c r="L81" s="111"/>
      <c r="M81" s="110"/>
      <c r="N81" s="110"/>
      <c r="O81" s="111"/>
      <c r="P81" s="145">
        <f t="shared" si="5"/>
        <v>75000</v>
      </c>
      <c r="Q81" s="10"/>
      <c r="R81" s="118"/>
      <c r="S81" s="110"/>
      <c r="T81" s="110"/>
      <c r="U81" s="118"/>
      <c r="V81" s="140">
        <f t="shared" si="6"/>
        <v>15</v>
      </c>
      <c r="W81" s="140">
        <f t="shared" si="7"/>
        <v>30</v>
      </c>
      <c r="Z81" s="110"/>
    </row>
    <row r="82" spans="1:26" s="7" customFormat="1" ht="11.25">
      <c r="A82" s="102">
        <v>72</v>
      </c>
      <c r="B82" s="111"/>
      <c r="C82" s="118"/>
      <c r="D82" s="143">
        <v>0.5</v>
      </c>
      <c r="E82" s="112"/>
      <c r="F82" s="112"/>
      <c r="G82" s="110"/>
      <c r="H82" s="110"/>
      <c r="I82" s="112"/>
      <c r="J82" s="141">
        <f t="shared" si="4"/>
        <v>5.625</v>
      </c>
      <c r="K82" s="10"/>
      <c r="L82" s="111"/>
      <c r="M82" s="110"/>
      <c r="N82" s="110"/>
      <c r="O82" s="111"/>
      <c r="P82" s="145">
        <f t="shared" si="5"/>
        <v>75000</v>
      </c>
      <c r="Q82" s="10"/>
      <c r="R82" s="118"/>
      <c r="S82" s="110"/>
      <c r="T82" s="110"/>
      <c r="U82" s="118"/>
      <c r="V82" s="140">
        <f t="shared" si="6"/>
        <v>15</v>
      </c>
      <c r="W82" s="140">
        <f t="shared" si="7"/>
        <v>30</v>
      </c>
      <c r="Z82" s="110"/>
    </row>
    <row r="83" spans="1:26" s="7" customFormat="1" ht="11.25">
      <c r="A83" s="102">
        <v>73</v>
      </c>
      <c r="B83" s="111"/>
      <c r="C83" s="118"/>
      <c r="D83" s="143">
        <v>0.5</v>
      </c>
      <c r="E83" s="112"/>
      <c r="F83" s="112"/>
      <c r="G83" s="110"/>
      <c r="H83" s="110"/>
      <c r="I83" s="112"/>
      <c r="J83" s="141">
        <f t="shared" si="4"/>
        <v>5.625</v>
      </c>
      <c r="K83" s="10"/>
      <c r="L83" s="111"/>
      <c r="M83" s="110"/>
      <c r="N83" s="110"/>
      <c r="O83" s="111"/>
      <c r="P83" s="145">
        <f t="shared" si="5"/>
        <v>75000</v>
      </c>
      <c r="Q83" s="10"/>
      <c r="R83" s="118"/>
      <c r="S83" s="110"/>
      <c r="T83" s="110"/>
      <c r="U83" s="118"/>
      <c r="V83" s="140">
        <f t="shared" si="6"/>
        <v>15</v>
      </c>
      <c r="W83" s="140">
        <f t="shared" si="7"/>
        <v>30</v>
      </c>
      <c r="Z83" s="110"/>
    </row>
    <row r="84" spans="1:26" s="7" customFormat="1" ht="11.25">
      <c r="A84" s="102">
        <v>74</v>
      </c>
      <c r="B84" s="111"/>
      <c r="C84" s="118"/>
      <c r="D84" s="143">
        <v>0.5</v>
      </c>
      <c r="E84" s="112"/>
      <c r="F84" s="112"/>
      <c r="G84" s="110"/>
      <c r="H84" s="110"/>
      <c r="I84" s="112"/>
      <c r="J84" s="141">
        <f t="shared" si="4"/>
        <v>5.625</v>
      </c>
      <c r="K84" s="10"/>
      <c r="L84" s="111"/>
      <c r="M84" s="110"/>
      <c r="N84" s="110"/>
      <c r="O84" s="111"/>
      <c r="P84" s="145">
        <f t="shared" si="5"/>
        <v>75000</v>
      </c>
      <c r="Q84" s="10"/>
      <c r="R84" s="118"/>
      <c r="S84" s="110"/>
      <c r="T84" s="110"/>
      <c r="U84" s="118"/>
      <c r="V84" s="140">
        <f t="shared" si="6"/>
        <v>15</v>
      </c>
      <c r="W84" s="140">
        <f t="shared" si="7"/>
        <v>30</v>
      </c>
      <c r="Z84" s="110"/>
    </row>
    <row r="85" spans="1:26" s="7" customFormat="1" ht="11.25">
      <c r="A85" s="102">
        <v>75</v>
      </c>
      <c r="B85" s="111"/>
      <c r="C85" s="118"/>
      <c r="D85" s="143">
        <v>0.5</v>
      </c>
      <c r="E85" s="112"/>
      <c r="F85" s="112"/>
      <c r="G85" s="110"/>
      <c r="H85" s="110"/>
      <c r="I85" s="112"/>
      <c r="J85" s="141">
        <f t="shared" si="4"/>
        <v>5.625</v>
      </c>
      <c r="K85" s="10"/>
      <c r="L85" s="111"/>
      <c r="M85" s="110"/>
      <c r="N85" s="110"/>
      <c r="O85" s="111"/>
      <c r="P85" s="145">
        <f t="shared" si="5"/>
        <v>75000</v>
      </c>
      <c r="Q85" s="10"/>
      <c r="R85" s="118"/>
      <c r="S85" s="110"/>
      <c r="T85" s="110"/>
      <c r="U85" s="118"/>
      <c r="V85" s="140">
        <f t="shared" si="6"/>
        <v>15</v>
      </c>
      <c r="W85" s="140">
        <f t="shared" si="7"/>
        <v>30</v>
      </c>
      <c r="Z85" s="110"/>
    </row>
    <row r="86" spans="1:26" s="7" customFormat="1" ht="11.25">
      <c r="A86" s="102">
        <v>76</v>
      </c>
      <c r="B86" s="111"/>
      <c r="C86" s="118"/>
      <c r="D86" s="143">
        <v>0.5</v>
      </c>
      <c r="E86" s="112"/>
      <c r="F86" s="112"/>
      <c r="G86" s="110"/>
      <c r="H86" s="110"/>
      <c r="I86" s="112"/>
      <c r="J86" s="141">
        <f t="shared" si="4"/>
        <v>5.625</v>
      </c>
      <c r="K86" s="10"/>
      <c r="L86" s="111"/>
      <c r="M86" s="110"/>
      <c r="N86" s="110"/>
      <c r="O86" s="111"/>
      <c r="P86" s="145">
        <f t="shared" si="5"/>
        <v>75000</v>
      </c>
      <c r="Q86" s="10"/>
      <c r="R86" s="118"/>
      <c r="S86" s="110"/>
      <c r="T86" s="110"/>
      <c r="U86" s="118"/>
      <c r="V86" s="140">
        <f t="shared" si="6"/>
        <v>15</v>
      </c>
      <c r="W86" s="140">
        <f t="shared" si="7"/>
        <v>30</v>
      </c>
      <c r="Z86" s="110"/>
    </row>
    <row r="87" spans="1:26" s="7" customFormat="1" ht="11.25">
      <c r="A87" s="102">
        <v>77</v>
      </c>
      <c r="B87" s="111"/>
      <c r="C87" s="118"/>
      <c r="D87" s="143">
        <v>0.5</v>
      </c>
      <c r="E87" s="112"/>
      <c r="F87" s="112"/>
      <c r="G87" s="110"/>
      <c r="H87" s="110"/>
      <c r="I87" s="112"/>
      <c r="J87" s="141">
        <f t="shared" si="4"/>
        <v>5.625</v>
      </c>
      <c r="K87" s="10"/>
      <c r="L87" s="111"/>
      <c r="M87" s="110"/>
      <c r="N87" s="110"/>
      <c r="O87" s="111"/>
      <c r="P87" s="145">
        <f t="shared" si="5"/>
        <v>75000</v>
      </c>
      <c r="Q87" s="10"/>
      <c r="R87" s="118"/>
      <c r="S87" s="110"/>
      <c r="T87" s="110"/>
      <c r="U87" s="118"/>
      <c r="V87" s="140">
        <f t="shared" si="6"/>
        <v>15</v>
      </c>
      <c r="W87" s="140">
        <f t="shared" si="7"/>
        <v>30</v>
      </c>
      <c r="Z87" s="110"/>
    </row>
    <row r="88" spans="1:26" s="7" customFormat="1" ht="11.25">
      <c r="A88" s="102">
        <v>78</v>
      </c>
      <c r="B88" s="111"/>
      <c r="C88" s="118"/>
      <c r="D88" s="143">
        <v>0.5</v>
      </c>
      <c r="E88" s="112"/>
      <c r="F88" s="112"/>
      <c r="G88" s="110"/>
      <c r="H88" s="110"/>
      <c r="I88" s="112"/>
      <c r="J88" s="141">
        <f t="shared" si="4"/>
        <v>5.625</v>
      </c>
      <c r="K88" s="10"/>
      <c r="L88" s="111"/>
      <c r="M88" s="110"/>
      <c r="N88" s="110"/>
      <c r="O88" s="111"/>
      <c r="P88" s="145">
        <f t="shared" si="5"/>
        <v>75000</v>
      </c>
      <c r="Q88" s="10"/>
      <c r="R88" s="118"/>
      <c r="S88" s="110"/>
      <c r="T88" s="110"/>
      <c r="U88" s="118"/>
      <c r="V88" s="140">
        <f t="shared" si="6"/>
        <v>15</v>
      </c>
      <c r="W88" s="140">
        <f t="shared" si="7"/>
        <v>30</v>
      </c>
      <c r="Z88" s="110"/>
    </row>
    <row r="89" spans="1:26" s="7" customFormat="1" ht="11.25">
      <c r="A89" s="102">
        <v>79</v>
      </c>
      <c r="B89" s="111"/>
      <c r="C89" s="118"/>
      <c r="D89" s="143">
        <v>0.5</v>
      </c>
      <c r="E89" s="112"/>
      <c r="F89" s="112"/>
      <c r="G89" s="110"/>
      <c r="H89" s="110"/>
      <c r="I89" s="112"/>
      <c r="J89" s="141">
        <f t="shared" si="4"/>
        <v>5.625</v>
      </c>
      <c r="K89" s="10"/>
      <c r="L89" s="111"/>
      <c r="M89" s="110"/>
      <c r="N89" s="110"/>
      <c r="O89" s="111"/>
      <c r="P89" s="145">
        <f t="shared" si="5"/>
        <v>75000</v>
      </c>
      <c r="Q89" s="10"/>
      <c r="R89" s="118"/>
      <c r="S89" s="110"/>
      <c r="T89" s="110"/>
      <c r="U89" s="118"/>
      <c r="V89" s="140">
        <f t="shared" si="6"/>
        <v>15</v>
      </c>
      <c r="W89" s="140">
        <f t="shared" si="7"/>
        <v>30</v>
      </c>
      <c r="Z89" s="110"/>
    </row>
    <row r="90" spans="1:26" s="7" customFormat="1" ht="11.25">
      <c r="A90" s="102">
        <v>80</v>
      </c>
      <c r="B90" s="111"/>
      <c r="C90" s="118"/>
      <c r="D90" s="143">
        <v>0.5</v>
      </c>
      <c r="E90" s="112"/>
      <c r="F90" s="112"/>
      <c r="G90" s="110"/>
      <c r="H90" s="110"/>
      <c r="I90" s="112"/>
      <c r="J90" s="141">
        <f t="shared" si="4"/>
        <v>5.625</v>
      </c>
      <c r="K90" s="10"/>
      <c r="L90" s="111"/>
      <c r="M90" s="110"/>
      <c r="N90" s="110"/>
      <c r="O90" s="111"/>
      <c r="P90" s="145">
        <f t="shared" si="5"/>
        <v>75000</v>
      </c>
      <c r="Q90" s="10"/>
      <c r="R90" s="118"/>
      <c r="S90" s="110"/>
      <c r="T90" s="110"/>
      <c r="U90" s="118"/>
      <c r="V90" s="140">
        <f t="shared" si="6"/>
        <v>15</v>
      </c>
      <c r="W90" s="140">
        <f t="shared" si="7"/>
        <v>30</v>
      </c>
      <c r="Z90" s="110"/>
    </row>
    <row r="91" spans="1:26" s="7" customFormat="1" ht="11.25">
      <c r="A91" s="102">
        <v>81</v>
      </c>
      <c r="B91" s="111"/>
      <c r="C91" s="118"/>
      <c r="D91" s="143">
        <v>0.5</v>
      </c>
      <c r="E91" s="112"/>
      <c r="F91" s="112"/>
      <c r="G91" s="110"/>
      <c r="H91" s="110"/>
      <c r="I91" s="112"/>
      <c r="J91" s="141">
        <f t="shared" si="4"/>
        <v>5.625</v>
      </c>
      <c r="K91" s="10"/>
      <c r="L91" s="111"/>
      <c r="M91" s="110"/>
      <c r="N91" s="110"/>
      <c r="O91" s="111"/>
      <c r="P91" s="145">
        <f t="shared" si="5"/>
        <v>75000</v>
      </c>
      <c r="Q91" s="10"/>
      <c r="R91" s="118"/>
      <c r="S91" s="110"/>
      <c r="T91" s="110"/>
      <c r="U91" s="118"/>
      <c r="V91" s="140">
        <f t="shared" si="6"/>
        <v>15</v>
      </c>
      <c r="W91" s="140">
        <f t="shared" si="7"/>
        <v>30</v>
      </c>
      <c r="Z91" s="110"/>
    </row>
    <row r="92" spans="1:26" s="7" customFormat="1" ht="11.25">
      <c r="A92" s="102">
        <v>82</v>
      </c>
      <c r="B92" s="111"/>
      <c r="C92" s="118"/>
      <c r="D92" s="143">
        <v>0.5</v>
      </c>
      <c r="E92" s="112"/>
      <c r="F92" s="112"/>
      <c r="G92" s="110"/>
      <c r="H92" s="110"/>
      <c r="I92" s="112"/>
      <c r="J92" s="141">
        <f t="shared" si="4"/>
        <v>5.625</v>
      </c>
      <c r="K92" s="10"/>
      <c r="L92" s="111"/>
      <c r="M92" s="110"/>
      <c r="N92" s="110"/>
      <c r="O92" s="111"/>
      <c r="P92" s="145">
        <f t="shared" si="5"/>
        <v>75000</v>
      </c>
      <c r="Q92" s="10"/>
      <c r="R92" s="118"/>
      <c r="S92" s="110"/>
      <c r="T92" s="110"/>
      <c r="U92" s="118"/>
      <c r="V92" s="140">
        <f t="shared" si="6"/>
        <v>15</v>
      </c>
      <c r="W92" s="140">
        <f t="shared" si="7"/>
        <v>30</v>
      </c>
      <c r="Z92" s="110"/>
    </row>
    <row r="93" spans="1:26" s="7" customFormat="1" ht="11.25">
      <c r="A93" s="102">
        <v>83</v>
      </c>
      <c r="B93" s="111"/>
      <c r="C93" s="118"/>
      <c r="D93" s="143">
        <v>0.5</v>
      </c>
      <c r="E93" s="112"/>
      <c r="F93" s="112"/>
      <c r="G93" s="110"/>
      <c r="H93" s="110"/>
      <c r="I93" s="112"/>
      <c r="J93" s="141">
        <f t="shared" si="4"/>
        <v>5.625</v>
      </c>
      <c r="K93" s="10"/>
      <c r="L93" s="111"/>
      <c r="M93" s="110"/>
      <c r="N93" s="110"/>
      <c r="O93" s="111"/>
      <c r="P93" s="145">
        <f t="shared" si="5"/>
        <v>75000</v>
      </c>
      <c r="Q93" s="10"/>
      <c r="R93" s="118"/>
      <c r="S93" s="110"/>
      <c r="T93" s="110"/>
      <c r="U93" s="118"/>
      <c r="V93" s="140">
        <f t="shared" si="6"/>
        <v>15</v>
      </c>
      <c r="W93" s="140">
        <f t="shared" si="7"/>
        <v>30</v>
      </c>
      <c r="Z93" s="110"/>
    </row>
    <row r="94" spans="1:26" s="7" customFormat="1" ht="11.25">
      <c r="A94" s="102">
        <v>84</v>
      </c>
      <c r="B94" s="111"/>
      <c r="C94" s="118"/>
      <c r="D94" s="143">
        <v>0.5</v>
      </c>
      <c r="E94" s="112"/>
      <c r="F94" s="112"/>
      <c r="G94" s="110"/>
      <c r="H94" s="110"/>
      <c r="I94" s="112"/>
      <c r="J94" s="141">
        <f t="shared" si="4"/>
        <v>5.625</v>
      </c>
      <c r="K94" s="10"/>
      <c r="L94" s="111"/>
      <c r="M94" s="110"/>
      <c r="N94" s="110"/>
      <c r="O94" s="111"/>
      <c r="P94" s="145">
        <f t="shared" si="5"/>
        <v>75000</v>
      </c>
      <c r="Q94" s="10"/>
      <c r="R94" s="118"/>
      <c r="S94" s="110"/>
      <c r="T94" s="110"/>
      <c r="U94" s="118"/>
      <c r="V94" s="140">
        <f t="shared" si="6"/>
        <v>15</v>
      </c>
      <c r="W94" s="140">
        <f t="shared" si="7"/>
        <v>30</v>
      </c>
      <c r="Z94" s="110"/>
    </row>
    <row r="95" spans="1:26" s="7" customFormat="1" ht="11.25">
      <c r="A95" s="102">
        <v>85</v>
      </c>
      <c r="B95" s="111"/>
      <c r="C95" s="118"/>
      <c r="D95" s="143">
        <v>0.5</v>
      </c>
      <c r="E95" s="112"/>
      <c r="F95" s="112"/>
      <c r="G95" s="110"/>
      <c r="H95" s="110"/>
      <c r="I95" s="112"/>
      <c r="J95" s="141">
        <f t="shared" si="4"/>
        <v>5.625</v>
      </c>
      <c r="K95" s="10"/>
      <c r="L95" s="111"/>
      <c r="M95" s="110"/>
      <c r="N95" s="110"/>
      <c r="O95" s="111"/>
      <c r="P95" s="145">
        <f t="shared" si="5"/>
        <v>75000</v>
      </c>
      <c r="Q95" s="10"/>
      <c r="R95" s="118"/>
      <c r="S95" s="110"/>
      <c r="T95" s="110"/>
      <c r="U95" s="118"/>
      <c r="V95" s="140">
        <f t="shared" si="6"/>
        <v>15</v>
      </c>
      <c r="W95" s="140">
        <f t="shared" si="7"/>
        <v>30</v>
      </c>
      <c r="Z95" s="110"/>
    </row>
    <row r="96" spans="1:26" s="7" customFormat="1" ht="11.25">
      <c r="A96" s="102">
        <v>86</v>
      </c>
      <c r="B96" s="111"/>
      <c r="C96" s="118"/>
      <c r="D96" s="143">
        <v>0.5</v>
      </c>
      <c r="E96" s="112"/>
      <c r="F96" s="112"/>
      <c r="G96" s="110"/>
      <c r="H96" s="110"/>
      <c r="I96" s="112"/>
      <c r="J96" s="141">
        <f t="shared" si="4"/>
        <v>5.625</v>
      </c>
      <c r="K96" s="10"/>
      <c r="L96" s="111"/>
      <c r="M96" s="110"/>
      <c r="N96" s="110"/>
      <c r="O96" s="111"/>
      <c r="P96" s="145">
        <f t="shared" si="5"/>
        <v>75000</v>
      </c>
      <c r="Q96" s="10"/>
      <c r="R96" s="118"/>
      <c r="S96" s="110"/>
      <c r="T96" s="110"/>
      <c r="U96" s="118"/>
      <c r="V96" s="140">
        <f t="shared" si="6"/>
        <v>15</v>
      </c>
      <c r="W96" s="140">
        <f t="shared" si="7"/>
        <v>30</v>
      </c>
      <c r="Z96" s="110"/>
    </row>
    <row r="97" spans="1:26" s="7" customFormat="1" ht="11.25">
      <c r="A97" s="102">
        <v>87</v>
      </c>
      <c r="B97" s="111"/>
      <c r="C97" s="118"/>
      <c r="D97" s="143">
        <v>0.5</v>
      </c>
      <c r="E97" s="112"/>
      <c r="F97" s="112"/>
      <c r="G97" s="110"/>
      <c r="H97" s="110"/>
      <c r="I97" s="112"/>
      <c r="J97" s="141">
        <f t="shared" si="4"/>
        <v>5.625</v>
      </c>
      <c r="K97" s="10"/>
      <c r="L97" s="111"/>
      <c r="M97" s="110"/>
      <c r="N97" s="110"/>
      <c r="O97" s="111"/>
      <c r="P97" s="145">
        <f t="shared" si="5"/>
        <v>75000</v>
      </c>
      <c r="Q97" s="10"/>
      <c r="R97" s="118"/>
      <c r="S97" s="110"/>
      <c r="T97" s="110"/>
      <c r="U97" s="118"/>
      <c r="V97" s="140">
        <f t="shared" si="6"/>
        <v>15</v>
      </c>
      <c r="W97" s="140">
        <f t="shared" si="7"/>
        <v>30</v>
      </c>
      <c r="Z97" s="110"/>
    </row>
    <row r="98" spans="1:26" s="7" customFormat="1" ht="11.25">
      <c r="A98" s="102">
        <v>88</v>
      </c>
      <c r="B98" s="111"/>
      <c r="C98" s="118"/>
      <c r="D98" s="143">
        <v>0.5</v>
      </c>
      <c r="E98" s="112"/>
      <c r="F98" s="112"/>
      <c r="G98" s="110"/>
      <c r="H98" s="110"/>
      <c r="I98" s="112"/>
      <c r="J98" s="141">
        <f t="shared" si="4"/>
        <v>5.625</v>
      </c>
      <c r="K98" s="10"/>
      <c r="L98" s="111"/>
      <c r="M98" s="110"/>
      <c r="N98" s="110"/>
      <c r="O98" s="111"/>
      <c r="P98" s="145">
        <f t="shared" si="5"/>
        <v>75000</v>
      </c>
      <c r="Q98" s="10"/>
      <c r="R98" s="118"/>
      <c r="S98" s="110"/>
      <c r="T98" s="110"/>
      <c r="U98" s="118"/>
      <c r="V98" s="140">
        <f t="shared" si="6"/>
        <v>15</v>
      </c>
      <c r="W98" s="140">
        <f t="shared" si="7"/>
        <v>30</v>
      </c>
      <c r="Z98" s="110"/>
    </row>
    <row r="99" spans="1:26" s="7" customFormat="1" ht="11.25">
      <c r="A99" s="102">
        <v>89</v>
      </c>
      <c r="B99" s="111"/>
      <c r="C99" s="118"/>
      <c r="D99" s="143">
        <v>0.5</v>
      </c>
      <c r="E99" s="112"/>
      <c r="F99" s="112"/>
      <c r="G99" s="110"/>
      <c r="H99" s="110"/>
      <c r="I99" s="112"/>
      <c r="J99" s="141">
        <f t="shared" si="4"/>
        <v>5.625</v>
      </c>
      <c r="K99" s="10"/>
      <c r="L99" s="111"/>
      <c r="M99" s="110"/>
      <c r="N99" s="110"/>
      <c r="O99" s="111"/>
      <c r="P99" s="145">
        <f t="shared" si="5"/>
        <v>75000</v>
      </c>
      <c r="Q99" s="10"/>
      <c r="R99" s="118"/>
      <c r="S99" s="110"/>
      <c r="T99" s="110"/>
      <c r="U99" s="118"/>
      <c r="V99" s="140">
        <f t="shared" si="6"/>
        <v>15</v>
      </c>
      <c r="W99" s="140">
        <f t="shared" si="7"/>
        <v>30</v>
      </c>
      <c r="Z99" s="110"/>
    </row>
    <row r="100" spans="1:26" s="7" customFormat="1" ht="11.25">
      <c r="A100" s="102">
        <v>90</v>
      </c>
      <c r="B100" s="111"/>
      <c r="C100" s="118"/>
      <c r="D100" s="143">
        <v>0.5</v>
      </c>
      <c r="E100" s="112"/>
      <c r="F100" s="112"/>
      <c r="G100" s="110"/>
      <c r="H100" s="110"/>
      <c r="I100" s="112"/>
      <c r="J100" s="141">
        <f t="shared" si="4"/>
        <v>5.625</v>
      </c>
      <c r="K100" s="10"/>
      <c r="L100" s="111"/>
      <c r="M100" s="110"/>
      <c r="N100" s="110"/>
      <c r="O100" s="111"/>
      <c r="P100" s="145">
        <f t="shared" si="5"/>
        <v>75000</v>
      </c>
      <c r="Q100" s="10"/>
      <c r="R100" s="118"/>
      <c r="S100" s="110"/>
      <c r="T100" s="110"/>
      <c r="U100" s="118"/>
      <c r="V100" s="140">
        <f t="shared" si="6"/>
        <v>15</v>
      </c>
      <c r="W100" s="140">
        <f t="shared" si="7"/>
        <v>30</v>
      </c>
      <c r="Z100" s="110"/>
    </row>
    <row r="101" spans="1:26" s="7" customFormat="1" ht="11.25">
      <c r="A101" s="102">
        <v>91</v>
      </c>
      <c r="B101" s="111"/>
      <c r="C101" s="118"/>
      <c r="D101" s="143">
        <v>0.5</v>
      </c>
      <c r="E101" s="112"/>
      <c r="F101" s="112"/>
      <c r="G101" s="110"/>
      <c r="H101" s="110"/>
      <c r="I101" s="112"/>
      <c r="J101" s="141">
        <f t="shared" si="4"/>
        <v>5.625</v>
      </c>
      <c r="K101" s="10"/>
      <c r="L101" s="111"/>
      <c r="M101" s="110"/>
      <c r="N101" s="110"/>
      <c r="O101" s="111"/>
      <c r="P101" s="145">
        <f t="shared" si="5"/>
        <v>75000</v>
      </c>
      <c r="Q101" s="10"/>
      <c r="R101" s="118"/>
      <c r="S101" s="110"/>
      <c r="T101" s="110"/>
      <c r="U101" s="118"/>
      <c r="V101" s="140">
        <f t="shared" si="6"/>
        <v>15</v>
      </c>
      <c r="W101" s="140">
        <f t="shared" si="7"/>
        <v>30</v>
      </c>
      <c r="Z101" s="110"/>
    </row>
    <row r="102" spans="1:26" s="7" customFormat="1" ht="11.25">
      <c r="A102" s="102">
        <v>92</v>
      </c>
      <c r="B102" s="111"/>
      <c r="C102" s="118"/>
      <c r="D102" s="143">
        <v>0.5</v>
      </c>
      <c r="E102" s="112"/>
      <c r="F102" s="112"/>
      <c r="G102" s="110"/>
      <c r="H102" s="110"/>
      <c r="I102" s="112"/>
      <c r="J102" s="141">
        <f t="shared" si="4"/>
        <v>5.625</v>
      </c>
      <c r="K102" s="10"/>
      <c r="L102" s="111"/>
      <c r="M102" s="110"/>
      <c r="N102" s="110"/>
      <c r="O102" s="111"/>
      <c r="P102" s="145">
        <f t="shared" si="5"/>
        <v>75000</v>
      </c>
      <c r="Q102" s="10"/>
      <c r="R102" s="118"/>
      <c r="S102" s="110"/>
      <c r="T102" s="110"/>
      <c r="U102" s="118"/>
      <c r="V102" s="140">
        <f t="shared" si="6"/>
        <v>15</v>
      </c>
      <c r="W102" s="140">
        <f t="shared" si="7"/>
        <v>30</v>
      </c>
      <c r="Z102" s="110"/>
    </row>
    <row r="103" spans="1:26" ht="11.25">
      <c r="A103" s="105">
        <v>93</v>
      </c>
      <c r="B103" s="111"/>
      <c r="C103" s="118"/>
      <c r="D103" s="143">
        <v>0.5</v>
      </c>
      <c r="E103" s="112"/>
      <c r="F103" s="112"/>
      <c r="G103" s="110"/>
      <c r="H103" s="110"/>
      <c r="I103" s="112"/>
      <c r="J103" s="141">
        <f t="shared" si="4"/>
        <v>5.625</v>
      </c>
      <c r="L103" s="111"/>
      <c r="M103" s="110"/>
      <c r="N103" s="110"/>
      <c r="O103" s="111"/>
      <c r="P103" s="145">
        <f t="shared" si="5"/>
        <v>75000</v>
      </c>
      <c r="R103" s="118"/>
      <c r="S103" s="110"/>
      <c r="T103" s="110"/>
      <c r="U103" s="118"/>
      <c r="V103" s="140">
        <f t="shared" si="6"/>
        <v>15</v>
      </c>
      <c r="W103" s="140">
        <f t="shared" si="7"/>
        <v>30</v>
      </c>
      <c r="Z103" s="110"/>
    </row>
    <row r="104" spans="1:26" s="7" customFormat="1" ht="11.25">
      <c r="A104" s="102">
        <v>94</v>
      </c>
      <c r="B104" s="111"/>
      <c r="C104" s="118"/>
      <c r="D104" s="143">
        <v>0.5</v>
      </c>
      <c r="E104" s="112"/>
      <c r="F104" s="112"/>
      <c r="G104" s="110"/>
      <c r="H104" s="110"/>
      <c r="I104" s="112"/>
      <c r="J104" s="141">
        <f t="shared" si="4"/>
        <v>5.625</v>
      </c>
      <c r="K104" s="10"/>
      <c r="L104" s="111"/>
      <c r="M104" s="110"/>
      <c r="N104" s="110"/>
      <c r="O104" s="111"/>
      <c r="P104" s="145">
        <f t="shared" si="5"/>
        <v>75000</v>
      </c>
      <c r="Q104" s="10"/>
      <c r="R104" s="118"/>
      <c r="S104" s="110"/>
      <c r="T104" s="110"/>
      <c r="U104" s="118"/>
      <c r="V104" s="140">
        <f t="shared" si="6"/>
        <v>15</v>
      </c>
      <c r="W104" s="140">
        <f t="shared" si="7"/>
        <v>30</v>
      </c>
      <c r="Z104" s="110"/>
    </row>
    <row r="105" spans="1:26" s="7" customFormat="1" ht="11.25">
      <c r="A105" s="102">
        <v>95</v>
      </c>
      <c r="B105" s="111"/>
      <c r="C105" s="118"/>
      <c r="D105" s="143">
        <v>0.5</v>
      </c>
      <c r="E105" s="112"/>
      <c r="F105" s="112"/>
      <c r="G105" s="110"/>
      <c r="H105" s="110"/>
      <c r="I105" s="112"/>
      <c r="J105" s="141">
        <f t="shared" si="4"/>
        <v>5.625</v>
      </c>
      <c r="K105" s="10"/>
      <c r="L105" s="111"/>
      <c r="M105" s="110"/>
      <c r="N105" s="110"/>
      <c r="O105" s="111"/>
      <c r="P105" s="145">
        <f t="shared" si="5"/>
        <v>75000</v>
      </c>
      <c r="Q105" s="10"/>
      <c r="R105" s="118"/>
      <c r="S105" s="110"/>
      <c r="T105" s="110"/>
      <c r="U105" s="118"/>
      <c r="V105" s="140">
        <f t="shared" si="6"/>
        <v>15</v>
      </c>
      <c r="W105" s="140">
        <f t="shared" si="7"/>
        <v>30</v>
      </c>
      <c r="Z105" s="110"/>
    </row>
    <row r="106" spans="1:26" s="7" customFormat="1" ht="11.25">
      <c r="A106" s="102">
        <v>96</v>
      </c>
      <c r="B106" s="111"/>
      <c r="C106" s="118"/>
      <c r="D106" s="143">
        <v>0.5</v>
      </c>
      <c r="E106" s="112"/>
      <c r="F106" s="112"/>
      <c r="G106" s="110"/>
      <c r="H106" s="110"/>
      <c r="I106" s="112"/>
      <c r="J106" s="141">
        <f t="shared" si="4"/>
        <v>5.625</v>
      </c>
      <c r="K106" s="10"/>
      <c r="L106" s="111"/>
      <c r="M106" s="110"/>
      <c r="N106" s="110"/>
      <c r="O106" s="111"/>
      <c r="P106" s="145">
        <f t="shared" si="5"/>
        <v>75000</v>
      </c>
      <c r="Q106" s="10"/>
      <c r="R106" s="118"/>
      <c r="S106" s="110"/>
      <c r="T106" s="110"/>
      <c r="U106" s="118"/>
      <c r="V106" s="140">
        <f t="shared" si="6"/>
        <v>15</v>
      </c>
      <c r="W106" s="140">
        <f t="shared" si="7"/>
        <v>30</v>
      </c>
      <c r="Z106" s="110"/>
    </row>
    <row r="107" spans="1:26" s="7" customFormat="1" ht="11.25">
      <c r="A107" s="102">
        <v>97</v>
      </c>
      <c r="B107" s="111"/>
      <c r="C107" s="118"/>
      <c r="D107" s="143">
        <v>0.5</v>
      </c>
      <c r="E107" s="112"/>
      <c r="F107" s="112"/>
      <c r="G107" s="110"/>
      <c r="H107" s="110"/>
      <c r="I107" s="112"/>
      <c r="J107" s="141">
        <f t="shared" si="4"/>
        <v>5.625</v>
      </c>
      <c r="K107" s="10"/>
      <c r="L107" s="111"/>
      <c r="M107" s="110"/>
      <c r="N107" s="110"/>
      <c r="O107" s="111"/>
      <c r="P107" s="145">
        <f t="shared" si="5"/>
        <v>75000</v>
      </c>
      <c r="Q107" s="10"/>
      <c r="R107" s="118"/>
      <c r="S107" s="110"/>
      <c r="T107" s="110"/>
      <c r="U107" s="118"/>
      <c r="V107" s="140">
        <f t="shared" si="6"/>
        <v>15</v>
      </c>
      <c r="W107" s="140">
        <f t="shared" si="7"/>
        <v>30</v>
      </c>
      <c r="Z107" s="110"/>
    </row>
    <row r="108" spans="1:26" s="7" customFormat="1" ht="11.25">
      <c r="A108" s="102">
        <v>98</v>
      </c>
      <c r="B108" s="111"/>
      <c r="C108" s="118"/>
      <c r="D108" s="143">
        <v>0.5</v>
      </c>
      <c r="E108" s="112"/>
      <c r="F108" s="112"/>
      <c r="G108" s="110"/>
      <c r="H108" s="110"/>
      <c r="I108" s="112"/>
      <c r="J108" s="141">
        <f t="shared" si="4"/>
        <v>5.625</v>
      </c>
      <c r="K108" s="10"/>
      <c r="L108" s="111"/>
      <c r="M108" s="110"/>
      <c r="N108" s="110"/>
      <c r="O108" s="111"/>
      <c r="P108" s="145">
        <f t="shared" si="5"/>
        <v>75000</v>
      </c>
      <c r="Q108" s="10"/>
      <c r="R108" s="118"/>
      <c r="S108" s="110"/>
      <c r="T108" s="110"/>
      <c r="U108" s="118"/>
      <c r="V108" s="140">
        <f t="shared" si="6"/>
        <v>15</v>
      </c>
      <c r="W108" s="140">
        <f t="shared" si="7"/>
        <v>30</v>
      </c>
      <c r="Z108" s="110"/>
    </row>
    <row r="109" spans="1:26" s="7" customFormat="1" ht="11.25">
      <c r="A109" s="102">
        <v>99</v>
      </c>
      <c r="B109" s="111"/>
      <c r="C109" s="118"/>
      <c r="D109" s="143">
        <v>0.5</v>
      </c>
      <c r="E109" s="112"/>
      <c r="F109" s="112"/>
      <c r="G109" s="110"/>
      <c r="H109" s="110"/>
      <c r="I109" s="112"/>
      <c r="J109" s="141">
        <f t="shared" si="4"/>
        <v>5.625</v>
      </c>
      <c r="K109" s="10"/>
      <c r="L109" s="111"/>
      <c r="M109" s="110"/>
      <c r="N109" s="110"/>
      <c r="O109" s="111"/>
      <c r="P109" s="145">
        <f t="shared" si="5"/>
        <v>75000</v>
      </c>
      <c r="Q109" s="10"/>
      <c r="R109" s="118"/>
      <c r="S109" s="110"/>
      <c r="T109" s="110"/>
      <c r="U109" s="118"/>
      <c r="V109" s="140">
        <f t="shared" si="6"/>
        <v>15</v>
      </c>
      <c r="W109" s="140">
        <f t="shared" si="7"/>
        <v>30</v>
      </c>
      <c r="Z109" s="110"/>
    </row>
    <row r="110" spans="1:26" s="7" customFormat="1" ht="11.25">
      <c r="A110" s="102">
        <v>100</v>
      </c>
      <c r="B110" s="111"/>
      <c r="C110" s="118"/>
      <c r="D110" s="143">
        <v>0.5</v>
      </c>
      <c r="E110" s="112"/>
      <c r="F110" s="112"/>
      <c r="G110" s="110"/>
      <c r="H110" s="110"/>
      <c r="I110" s="112"/>
      <c r="J110" s="141">
        <f t="shared" si="4"/>
        <v>5.625</v>
      </c>
      <c r="K110" s="10"/>
      <c r="L110" s="111"/>
      <c r="M110" s="110"/>
      <c r="N110" s="110"/>
      <c r="O110" s="111"/>
      <c r="P110" s="145">
        <f t="shared" si="5"/>
        <v>75000</v>
      </c>
      <c r="Q110" s="10"/>
      <c r="R110" s="118"/>
      <c r="S110" s="110"/>
      <c r="T110" s="110"/>
      <c r="U110" s="118"/>
      <c r="V110" s="140">
        <f t="shared" si="6"/>
        <v>15</v>
      </c>
      <c r="W110" s="140">
        <f t="shared" si="7"/>
        <v>30</v>
      </c>
      <c r="Z110" s="110"/>
    </row>
    <row r="111" spans="1:26" s="7" customFormat="1" ht="11.25">
      <c r="A111" s="102">
        <v>101</v>
      </c>
      <c r="B111" s="111"/>
      <c r="C111" s="118"/>
      <c r="D111" s="143">
        <v>0.5</v>
      </c>
      <c r="E111" s="112"/>
      <c r="F111" s="112"/>
      <c r="G111" s="110"/>
      <c r="H111" s="110"/>
      <c r="I111" s="112"/>
      <c r="J111" s="141">
        <f t="shared" si="4"/>
        <v>5.625</v>
      </c>
      <c r="K111" s="10"/>
      <c r="L111" s="111"/>
      <c r="M111" s="110"/>
      <c r="N111" s="110"/>
      <c r="O111" s="111"/>
      <c r="P111" s="145">
        <f t="shared" si="5"/>
        <v>75000</v>
      </c>
      <c r="Q111" s="10"/>
      <c r="R111" s="118"/>
      <c r="S111" s="110"/>
      <c r="T111" s="110"/>
      <c r="U111" s="118"/>
      <c r="V111" s="140">
        <f t="shared" si="6"/>
        <v>15</v>
      </c>
      <c r="W111" s="140">
        <f t="shared" si="7"/>
        <v>30</v>
      </c>
      <c r="Z111" s="110"/>
    </row>
    <row r="112" spans="1:26" s="7" customFormat="1" ht="11.25">
      <c r="A112" s="102">
        <v>102</v>
      </c>
      <c r="B112" s="111"/>
      <c r="C112" s="118"/>
      <c r="D112" s="143">
        <v>0.5</v>
      </c>
      <c r="E112" s="112"/>
      <c r="F112" s="112"/>
      <c r="G112" s="110"/>
      <c r="H112" s="110"/>
      <c r="I112" s="112"/>
      <c r="J112" s="141">
        <f t="shared" si="4"/>
        <v>5.625</v>
      </c>
      <c r="K112" s="10"/>
      <c r="L112" s="111"/>
      <c r="M112" s="110"/>
      <c r="N112" s="110"/>
      <c r="O112" s="111"/>
      <c r="P112" s="145">
        <f t="shared" si="5"/>
        <v>75000</v>
      </c>
      <c r="Q112" s="10"/>
      <c r="R112" s="118"/>
      <c r="S112" s="110"/>
      <c r="T112" s="110"/>
      <c r="U112" s="118"/>
      <c r="V112" s="140">
        <f t="shared" si="6"/>
        <v>15</v>
      </c>
      <c r="W112" s="140">
        <f t="shared" si="7"/>
        <v>30</v>
      </c>
      <c r="Z112" s="110"/>
    </row>
    <row r="113" spans="1:26" s="7" customFormat="1" ht="11.25">
      <c r="A113" s="102">
        <v>103</v>
      </c>
      <c r="B113" s="111"/>
      <c r="C113" s="118"/>
      <c r="D113" s="143">
        <v>0.5</v>
      </c>
      <c r="E113" s="112"/>
      <c r="F113" s="112"/>
      <c r="G113" s="110"/>
      <c r="H113" s="110"/>
      <c r="I113" s="112"/>
      <c r="J113" s="141">
        <f t="shared" si="4"/>
        <v>5.625</v>
      </c>
      <c r="K113" s="10"/>
      <c r="L113" s="111"/>
      <c r="M113" s="110"/>
      <c r="N113" s="110"/>
      <c r="O113" s="111"/>
      <c r="P113" s="145">
        <f t="shared" si="5"/>
        <v>75000</v>
      </c>
      <c r="Q113" s="10"/>
      <c r="R113" s="118"/>
      <c r="S113" s="110"/>
      <c r="T113" s="110"/>
      <c r="U113" s="118"/>
      <c r="V113" s="140">
        <f t="shared" si="6"/>
        <v>15</v>
      </c>
      <c r="W113" s="140">
        <f t="shared" si="7"/>
        <v>30</v>
      </c>
      <c r="Z113" s="110"/>
    </row>
    <row r="114" spans="1:26" s="7" customFormat="1" ht="11.25">
      <c r="A114" s="102">
        <v>104</v>
      </c>
      <c r="B114" s="111"/>
      <c r="C114" s="118"/>
      <c r="D114" s="143">
        <v>0.5</v>
      </c>
      <c r="E114" s="112"/>
      <c r="F114" s="112"/>
      <c r="G114" s="110"/>
      <c r="H114" s="110"/>
      <c r="I114" s="112"/>
      <c r="J114" s="141">
        <f t="shared" si="4"/>
        <v>5.625</v>
      </c>
      <c r="K114" s="10"/>
      <c r="L114" s="111"/>
      <c r="M114" s="110"/>
      <c r="N114" s="110"/>
      <c r="O114" s="111"/>
      <c r="P114" s="145">
        <f t="shared" si="5"/>
        <v>75000</v>
      </c>
      <c r="Q114" s="10"/>
      <c r="R114" s="118"/>
      <c r="S114" s="110"/>
      <c r="T114" s="110"/>
      <c r="U114" s="118"/>
      <c r="V114" s="140">
        <f t="shared" si="6"/>
        <v>15</v>
      </c>
      <c r="W114" s="140">
        <f t="shared" si="7"/>
        <v>30</v>
      </c>
      <c r="Z114" s="110"/>
    </row>
    <row r="115" spans="1:26" s="7" customFormat="1" ht="11.25">
      <c r="A115" s="102">
        <v>105</v>
      </c>
      <c r="B115" s="111"/>
      <c r="C115" s="118"/>
      <c r="D115" s="143">
        <v>0.5</v>
      </c>
      <c r="E115" s="112"/>
      <c r="F115" s="112"/>
      <c r="G115" s="110"/>
      <c r="H115" s="110"/>
      <c r="I115" s="112"/>
      <c r="J115" s="141">
        <f t="shared" si="4"/>
        <v>5.625</v>
      </c>
      <c r="K115" s="10"/>
      <c r="L115" s="111"/>
      <c r="M115" s="110"/>
      <c r="N115" s="110"/>
      <c r="O115" s="111"/>
      <c r="P115" s="145">
        <f t="shared" si="5"/>
        <v>75000</v>
      </c>
      <c r="Q115" s="10"/>
      <c r="R115" s="118"/>
      <c r="S115" s="110"/>
      <c r="T115" s="110"/>
      <c r="U115" s="118"/>
      <c r="V115" s="140">
        <f t="shared" si="6"/>
        <v>15</v>
      </c>
      <c r="W115" s="140">
        <f t="shared" si="7"/>
        <v>30</v>
      </c>
      <c r="Z115" s="110"/>
    </row>
    <row r="116" spans="1:26" s="7" customFormat="1" ht="11.25">
      <c r="A116" s="102">
        <v>106</v>
      </c>
      <c r="B116" s="111"/>
      <c r="C116" s="118"/>
      <c r="D116" s="143">
        <v>0.5</v>
      </c>
      <c r="E116" s="112"/>
      <c r="F116" s="112"/>
      <c r="G116" s="110"/>
      <c r="H116" s="110"/>
      <c r="I116" s="112"/>
      <c r="J116" s="141">
        <f t="shared" si="4"/>
        <v>5.625</v>
      </c>
      <c r="K116" s="10"/>
      <c r="L116" s="111"/>
      <c r="M116" s="110"/>
      <c r="N116" s="110"/>
      <c r="O116" s="111"/>
      <c r="P116" s="145">
        <f t="shared" si="5"/>
        <v>75000</v>
      </c>
      <c r="Q116" s="10"/>
      <c r="R116" s="118"/>
      <c r="S116" s="110"/>
      <c r="T116" s="110"/>
      <c r="U116" s="118"/>
      <c r="V116" s="140">
        <f t="shared" si="6"/>
        <v>15</v>
      </c>
      <c r="W116" s="140">
        <f t="shared" si="7"/>
        <v>30</v>
      </c>
      <c r="Z116" s="110"/>
    </row>
    <row r="117" spans="1:26" s="7" customFormat="1" ht="11.25">
      <c r="A117" s="102">
        <v>107</v>
      </c>
      <c r="B117" s="111"/>
      <c r="C117" s="118"/>
      <c r="D117" s="143">
        <v>0.5</v>
      </c>
      <c r="E117" s="112"/>
      <c r="F117" s="112"/>
      <c r="G117" s="110"/>
      <c r="H117" s="110"/>
      <c r="I117" s="112"/>
      <c r="J117" s="141">
        <f t="shared" si="4"/>
        <v>5.625</v>
      </c>
      <c r="K117" s="10"/>
      <c r="L117" s="111"/>
      <c r="M117" s="110"/>
      <c r="N117" s="110"/>
      <c r="O117" s="111"/>
      <c r="P117" s="145">
        <f t="shared" si="5"/>
        <v>75000</v>
      </c>
      <c r="Q117" s="10"/>
      <c r="R117" s="118"/>
      <c r="S117" s="110"/>
      <c r="T117" s="110"/>
      <c r="U117" s="118"/>
      <c r="V117" s="140">
        <f t="shared" si="6"/>
        <v>15</v>
      </c>
      <c r="W117" s="140">
        <f t="shared" si="7"/>
        <v>30</v>
      </c>
      <c r="Z117" s="110"/>
    </row>
    <row r="118" spans="1:26" s="7" customFormat="1" ht="11.25">
      <c r="A118" s="102">
        <v>108</v>
      </c>
      <c r="B118" s="111"/>
      <c r="C118" s="118"/>
      <c r="D118" s="143">
        <v>0.5</v>
      </c>
      <c r="E118" s="112"/>
      <c r="F118" s="112"/>
      <c r="G118" s="110"/>
      <c r="H118" s="110"/>
      <c r="I118" s="112"/>
      <c r="J118" s="141">
        <f t="shared" si="4"/>
        <v>5.625</v>
      </c>
      <c r="K118" s="10"/>
      <c r="L118" s="111"/>
      <c r="M118" s="110"/>
      <c r="N118" s="110"/>
      <c r="O118" s="111"/>
      <c r="P118" s="145">
        <f t="shared" si="5"/>
        <v>75000</v>
      </c>
      <c r="Q118" s="10"/>
      <c r="R118" s="118"/>
      <c r="S118" s="110"/>
      <c r="T118" s="110"/>
      <c r="U118" s="118"/>
      <c r="V118" s="140">
        <f t="shared" si="6"/>
        <v>15</v>
      </c>
      <c r="W118" s="140">
        <f t="shared" si="7"/>
        <v>30</v>
      </c>
      <c r="Z118" s="110"/>
    </row>
    <row r="119" spans="1:26" s="7" customFormat="1" ht="11.25">
      <c r="A119" s="102">
        <v>109</v>
      </c>
      <c r="B119" s="111"/>
      <c r="C119" s="118"/>
      <c r="D119" s="143">
        <v>0.5</v>
      </c>
      <c r="E119" s="112"/>
      <c r="F119" s="112"/>
      <c r="G119" s="110"/>
      <c r="H119" s="110"/>
      <c r="I119" s="112"/>
      <c r="J119" s="141">
        <f t="shared" si="4"/>
        <v>5.625</v>
      </c>
      <c r="K119" s="10"/>
      <c r="L119" s="111"/>
      <c r="M119" s="110"/>
      <c r="N119" s="110"/>
      <c r="O119" s="111"/>
      <c r="P119" s="145">
        <f t="shared" si="5"/>
        <v>75000</v>
      </c>
      <c r="Q119" s="10"/>
      <c r="R119" s="118"/>
      <c r="S119" s="110"/>
      <c r="T119" s="110"/>
      <c r="U119" s="118"/>
      <c r="V119" s="140">
        <f t="shared" si="6"/>
        <v>15</v>
      </c>
      <c r="W119" s="140">
        <f t="shared" si="7"/>
        <v>30</v>
      </c>
      <c r="Z119" s="110"/>
    </row>
    <row r="120" spans="1:26" s="7" customFormat="1" ht="11.25">
      <c r="A120" s="102">
        <v>110</v>
      </c>
      <c r="B120" s="111"/>
      <c r="C120" s="118"/>
      <c r="D120" s="143">
        <v>0.5</v>
      </c>
      <c r="E120" s="112"/>
      <c r="F120" s="112"/>
      <c r="G120" s="110"/>
      <c r="H120" s="110"/>
      <c r="I120" s="112"/>
      <c r="J120" s="141">
        <f t="shared" si="4"/>
        <v>5.625</v>
      </c>
      <c r="K120" s="10"/>
      <c r="L120" s="111"/>
      <c r="M120" s="110"/>
      <c r="N120" s="110"/>
      <c r="O120" s="111"/>
      <c r="P120" s="145">
        <f t="shared" si="5"/>
        <v>75000</v>
      </c>
      <c r="Q120" s="10"/>
      <c r="R120" s="118"/>
      <c r="S120" s="110"/>
      <c r="T120" s="110"/>
      <c r="U120" s="118"/>
      <c r="V120" s="140">
        <f t="shared" si="6"/>
        <v>15</v>
      </c>
      <c r="W120" s="140">
        <f t="shared" si="7"/>
        <v>30</v>
      </c>
      <c r="Z120" s="110"/>
    </row>
    <row r="121" spans="1:26" s="7" customFormat="1" ht="11.25">
      <c r="A121" s="102">
        <v>111</v>
      </c>
      <c r="B121" s="111"/>
      <c r="C121" s="118"/>
      <c r="D121" s="143">
        <v>0.5</v>
      </c>
      <c r="E121" s="112"/>
      <c r="F121" s="112"/>
      <c r="G121" s="110"/>
      <c r="H121" s="110"/>
      <c r="I121" s="112"/>
      <c r="J121" s="141">
        <f t="shared" si="4"/>
        <v>5.625</v>
      </c>
      <c r="K121" s="10"/>
      <c r="L121" s="111"/>
      <c r="M121" s="110"/>
      <c r="N121" s="110"/>
      <c r="O121" s="111"/>
      <c r="P121" s="145">
        <f t="shared" si="5"/>
        <v>75000</v>
      </c>
      <c r="Q121" s="10"/>
      <c r="R121" s="118"/>
      <c r="S121" s="110"/>
      <c r="T121" s="110"/>
      <c r="U121" s="118"/>
      <c r="V121" s="140">
        <f t="shared" si="6"/>
        <v>15</v>
      </c>
      <c r="W121" s="140">
        <f t="shared" si="7"/>
        <v>30</v>
      </c>
      <c r="Z121" s="110"/>
    </row>
    <row r="122" spans="1:26" s="7" customFormat="1" ht="11.25">
      <c r="A122" s="102">
        <v>112</v>
      </c>
      <c r="B122" s="111"/>
      <c r="C122" s="118"/>
      <c r="D122" s="143">
        <v>0.5</v>
      </c>
      <c r="E122" s="112"/>
      <c r="F122" s="112"/>
      <c r="G122" s="110"/>
      <c r="H122" s="110"/>
      <c r="I122" s="112"/>
      <c r="J122" s="141">
        <f t="shared" si="4"/>
        <v>5.625</v>
      </c>
      <c r="K122" s="10"/>
      <c r="L122" s="111"/>
      <c r="M122" s="110"/>
      <c r="N122" s="110"/>
      <c r="O122" s="111"/>
      <c r="P122" s="145">
        <f t="shared" si="5"/>
        <v>75000</v>
      </c>
      <c r="Q122" s="10"/>
      <c r="R122" s="118"/>
      <c r="S122" s="110"/>
      <c r="T122" s="110"/>
      <c r="U122" s="118"/>
      <c r="V122" s="140">
        <f t="shared" si="6"/>
        <v>15</v>
      </c>
      <c r="W122" s="140">
        <f t="shared" si="7"/>
        <v>30</v>
      </c>
      <c r="Z122" s="110"/>
    </row>
    <row r="123" spans="1:26" s="7" customFormat="1" ht="11.25">
      <c r="A123" s="102">
        <v>113</v>
      </c>
      <c r="B123" s="111"/>
      <c r="C123" s="118"/>
      <c r="D123" s="143">
        <v>0.5</v>
      </c>
      <c r="E123" s="112"/>
      <c r="F123" s="112"/>
      <c r="G123" s="110"/>
      <c r="H123" s="110"/>
      <c r="I123" s="112"/>
      <c r="J123" s="141">
        <f t="shared" si="4"/>
        <v>5.625</v>
      </c>
      <c r="K123" s="10"/>
      <c r="L123" s="111"/>
      <c r="M123" s="110"/>
      <c r="N123" s="110"/>
      <c r="O123" s="111"/>
      <c r="P123" s="145">
        <f t="shared" si="5"/>
        <v>75000</v>
      </c>
      <c r="Q123" s="10"/>
      <c r="R123" s="118"/>
      <c r="S123" s="110"/>
      <c r="T123" s="110"/>
      <c r="U123" s="118"/>
      <c r="V123" s="140">
        <f t="shared" si="6"/>
        <v>15</v>
      </c>
      <c r="W123" s="140">
        <f t="shared" si="7"/>
        <v>30</v>
      </c>
      <c r="Z123" s="110"/>
    </row>
    <row r="124" spans="1:26" s="7" customFormat="1" ht="11.25">
      <c r="A124" s="102">
        <v>114</v>
      </c>
      <c r="B124" s="111"/>
      <c r="C124" s="118"/>
      <c r="D124" s="143">
        <v>0.5</v>
      </c>
      <c r="E124" s="112"/>
      <c r="F124" s="112"/>
      <c r="G124" s="110"/>
      <c r="H124" s="110"/>
      <c r="I124" s="112"/>
      <c r="J124" s="141">
        <f t="shared" si="4"/>
        <v>5.625</v>
      </c>
      <c r="K124" s="10"/>
      <c r="L124" s="111"/>
      <c r="M124" s="110"/>
      <c r="N124" s="110"/>
      <c r="O124" s="111"/>
      <c r="P124" s="145">
        <f t="shared" si="5"/>
        <v>75000</v>
      </c>
      <c r="Q124" s="10"/>
      <c r="R124" s="118"/>
      <c r="S124" s="110"/>
      <c r="T124" s="110"/>
      <c r="U124" s="118"/>
      <c r="V124" s="140">
        <f t="shared" si="6"/>
        <v>15</v>
      </c>
      <c r="W124" s="140">
        <f t="shared" si="7"/>
        <v>30</v>
      </c>
      <c r="Z124" s="110"/>
    </row>
    <row r="125" spans="1:26" s="7" customFormat="1" ht="11.25">
      <c r="A125" s="102">
        <v>115</v>
      </c>
      <c r="B125" s="111"/>
      <c r="C125" s="118"/>
      <c r="D125" s="143">
        <v>0.5</v>
      </c>
      <c r="E125" s="112"/>
      <c r="F125" s="112"/>
      <c r="G125" s="110"/>
      <c r="H125" s="110"/>
      <c r="I125" s="112"/>
      <c r="J125" s="141">
        <f t="shared" si="4"/>
        <v>5.625</v>
      </c>
      <c r="K125" s="10"/>
      <c r="L125" s="111"/>
      <c r="M125" s="110"/>
      <c r="N125" s="110"/>
      <c r="O125" s="111"/>
      <c r="P125" s="145">
        <f t="shared" si="5"/>
        <v>75000</v>
      </c>
      <c r="Q125" s="10"/>
      <c r="R125" s="118"/>
      <c r="S125" s="110"/>
      <c r="T125" s="110"/>
      <c r="U125" s="118"/>
      <c r="V125" s="140">
        <f t="shared" si="6"/>
        <v>15</v>
      </c>
      <c r="W125" s="140">
        <f t="shared" si="7"/>
        <v>30</v>
      </c>
      <c r="Z125" s="110"/>
    </row>
    <row r="126" spans="1:26" s="7" customFormat="1" ht="11.25">
      <c r="A126" s="102">
        <v>116</v>
      </c>
      <c r="B126" s="111"/>
      <c r="C126" s="118"/>
      <c r="D126" s="143">
        <v>0.5</v>
      </c>
      <c r="E126" s="112"/>
      <c r="F126" s="112"/>
      <c r="G126" s="110"/>
      <c r="H126" s="110"/>
      <c r="I126" s="112"/>
      <c r="J126" s="141">
        <f t="shared" si="4"/>
        <v>5.625</v>
      </c>
      <c r="K126" s="10"/>
      <c r="L126" s="111"/>
      <c r="M126" s="110"/>
      <c r="N126" s="110"/>
      <c r="O126" s="111"/>
      <c r="P126" s="145">
        <f t="shared" si="5"/>
        <v>75000</v>
      </c>
      <c r="Q126" s="10"/>
      <c r="R126" s="118"/>
      <c r="S126" s="110"/>
      <c r="T126" s="110"/>
      <c r="U126" s="118"/>
      <c r="V126" s="140">
        <f t="shared" si="6"/>
        <v>15</v>
      </c>
      <c r="W126" s="140">
        <f t="shared" si="7"/>
        <v>30</v>
      </c>
      <c r="Z126" s="110"/>
    </row>
    <row r="127" spans="1:26" s="7" customFormat="1" ht="11.25">
      <c r="A127" s="102">
        <v>117</v>
      </c>
      <c r="B127" s="111"/>
      <c r="C127" s="118"/>
      <c r="D127" s="143">
        <v>0.5</v>
      </c>
      <c r="E127" s="112"/>
      <c r="F127" s="112"/>
      <c r="G127" s="110"/>
      <c r="H127" s="110"/>
      <c r="I127" s="112"/>
      <c r="J127" s="141">
        <f t="shared" si="4"/>
        <v>5.625</v>
      </c>
      <c r="K127" s="10"/>
      <c r="L127" s="111"/>
      <c r="M127" s="110"/>
      <c r="N127" s="110"/>
      <c r="O127" s="111"/>
      <c r="P127" s="145">
        <f t="shared" si="5"/>
        <v>75000</v>
      </c>
      <c r="Q127" s="10"/>
      <c r="R127" s="118"/>
      <c r="S127" s="110"/>
      <c r="T127" s="110"/>
      <c r="U127" s="118"/>
      <c r="V127" s="140">
        <f t="shared" si="6"/>
        <v>15</v>
      </c>
      <c r="W127" s="140">
        <f t="shared" si="7"/>
        <v>30</v>
      </c>
      <c r="Z127" s="110"/>
    </row>
    <row r="128" spans="1:26" s="7" customFormat="1" ht="11.25">
      <c r="A128" s="102">
        <v>118</v>
      </c>
      <c r="B128" s="111"/>
      <c r="C128" s="118"/>
      <c r="D128" s="143">
        <v>0.5</v>
      </c>
      <c r="E128" s="112"/>
      <c r="F128" s="112"/>
      <c r="G128" s="110"/>
      <c r="H128" s="110"/>
      <c r="I128" s="112"/>
      <c r="J128" s="141">
        <f t="shared" si="4"/>
        <v>5.625</v>
      </c>
      <c r="K128" s="10"/>
      <c r="L128" s="111"/>
      <c r="M128" s="110"/>
      <c r="N128" s="110"/>
      <c r="O128" s="111"/>
      <c r="P128" s="145">
        <f t="shared" si="5"/>
        <v>75000</v>
      </c>
      <c r="Q128" s="10"/>
      <c r="R128" s="118"/>
      <c r="S128" s="110"/>
      <c r="T128" s="110"/>
      <c r="U128" s="118"/>
      <c r="V128" s="140">
        <f t="shared" si="6"/>
        <v>15</v>
      </c>
      <c r="W128" s="140">
        <f t="shared" si="7"/>
        <v>30</v>
      </c>
      <c r="Z128" s="110"/>
    </row>
    <row r="129" spans="1:26" s="7" customFormat="1" ht="11.25">
      <c r="A129" s="102">
        <v>119</v>
      </c>
      <c r="B129" s="111"/>
      <c r="C129" s="118"/>
      <c r="D129" s="143">
        <v>0.5</v>
      </c>
      <c r="E129" s="112"/>
      <c r="F129" s="112"/>
      <c r="G129" s="110"/>
      <c r="H129" s="110"/>
      <c r="I129" s="112"/>
      <c r="J129" s="141">
        <f t="shared" si="4"/>
        <v>5.625</v>
      </c>
      <c r="K129" s="10"/>
      <c r="L129" s="111"/>
      <c r="M129" s="110"/>
      <c r="N129" s="110"/>
      <c r="O129" s="111"/>
      <c r="P129" s="145">
        <f t="shared" si="5"/>
        <v>75000</v>
      </c>
      <c r="Q129" s="10"/>
      <c r="R129" s="118"/>
      <c r="S129" s="110"/>
      <c r="T129" s="110"/>
      <c r="U129" s="118"/>
      <c r="V129" s="140">
        <f t="shared" si="6"/>
        <v>15</v>
      </c>
      <c r="W129" s="140">
        <f t="shared" si="7"/>
        <v>30</v>
      </c>
      <c r="Z129" s="110"/>
    </row>
    <row r="130" spans="1:26" s="7" customFormat="1" ht="11.25">
      <c r="A130" s="102">
        <v>120</v>
      </c>
      <c r="B130" s="111"/>
      <c r="C130" s="118"/>
      <c r="D130" s="143">
        <v>0.5</v>
      </c>
      <c r="E130" s="112"/>
      <c r="F130" s="112"/>
      <c r="G130" s="110"/>
      <c r="H130" s="110"/>
      <c r="I130" s="112"/>
      <c r="J130" s="141">
        <f t="shared" si="4"/>
        <v>5.625</v>
      </c>
      <c r="K130" s="10"/>
      <c r="L130" s="111"/>
      <c r="M130" s="110"/>
      <c r="N130" s="110"/>
      <c r="O130" s="111"/>
      <c r="P130" s="145">
        <f t="shared" si="5"/>
        <v>75000</v>
      </c>
      <c r="Q130" s="10"/>
      <c r="R130" s="118"/>
      <c r="S130" s="110"/>
      <c r="T130" s="110"/>
      <c r="U130" s="118"/>
      <c r="V130" s="140">
        <f t="shared" si="6"/>
        <v>15</v>
      </c>
      <c r="W130" s="140">
        <f t="shared" si="7"/>
        <v>30</v>
      </c>
      <c r="Z130" s="110"/>
    </row>
    <row r="131" ht="11.25">
      <c r="P131" s="1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E40" sqref="E40"/>
    </sheetView>
  </sheetViews>
  <sheetFormatPr defaultColWidth="9.140625" defaultRowHeight="12.75"/>
  <cols>
    <col min="1" max="1" width="12.57421875" style="0" customWidth="1"/>
    <col min="2" max="2" width="19.8515625" style="0" customWidth="1"/>
    <col min="3" max="3" width="11.140625" style="0" customWidth="1"/>
    <col min="6" max="6" width="10.00390625" style="0" customWidth="1"/>
    <col min="7" max="7" width="12.28125" style="0" customWidth="1"/>
    <col min="9" max="9" width="12.7109375" style="0" customWidth="1"/>
    <col min="10" max="10" width="10.00390625" style="0" customWidth="1"/>
    <col min="11" max="11" width="10.28125" style="0" customWidth="1"/>
    <col min="12" max="12" width="15.421875" style="0" customWidth="1"/>
    <col min="13" max="13" width="12.140625" style="0" customWidth="1"/>
  </cols>
  <sheetData>
    <row r="14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E28"/>
  <sheetViews>
    <sheetView showGridLines="0" workbookViewId="0" topLeftCell="A1">
      <selection activeCell="H12" sqref="H12"/>
    </sheetView>
  </sheetViews>
  <sheetFormatPr defaultColWidth="9.140625" defaultRowHeight="12.75" outlineLevelRow="1" outlineLevelCol="1"/>
  <cols>
    <col min="3" max="3" width="21.140625" style="0" bestFit="1" customWidth="1"/>
    <col min="4" max="31" width="13.28125" style="0" bestFit="1" customWidth="1" outlineLevel="1"/>
  </cols>
  <sheetData>
    <row r="1" spans="4:6" ht="16.5" thickBot="1">
      <c r="D1" s="124" t="s">
        <v>192</v>
      </c>
      <c r="F1" s="125" t="s">
        <v>193</v>
      </c>
    </row>
    <row r="2" spans="2:31" ht="15">
      <c r="B2" s="42" t="s">
        <v>107</v>
      </c>
      <c r="C2" s="4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1" ht="15" collapsed="1">
      <c r="B3" s="41"/>
      <c r="C3" s="41"/>
      <c r="D3" s="35" t="s">
        <v>109</v>
      </c>
      <c r="E3" s="35" t="s">
        <v>82</v>
      </c>
      <c r="F3" s="35" t="s">
        <v>84</v>
      </c>
      <c r="G3" s="35" t="s">
        <v>85</v>
      </c>
      <c r="H3" s="35" t="s">
        <v>86</v>
      </c>
      <c r="I3" s="35" t="s">
        <v>87</v>
      </c>
      <c r="J3" s="35" t="s">
        <v>88</v>
      </c>
      <c r="K3" s="35" t="s">
        <v>89</v>
      </c>
      <c r="L3" s="35" t="s">
        <v>90</v>
      </c>
      <c r="M3" s="35" t="s">
        <v>91</v>
      </c>
      <c r="N3" s="35" t="s">
        <v>92</v>
      </c>
      <c r="O3" s="35" t="s">
        <v>93</v>
      </c>
      <c r="P3" s="35" t="s">
        <v>94</v>
      </c>
      <c r="Q3" s="35" t="s">
        <v>95</v>
      </c>
      <c r="R3" s="35" t="s">
        <v>96</v>
      </c>
      <c r="S3" s="35" t="s">
        <v>98</v>
      </c>
      <c r="T3" s="35" t="s">
        <v>99</v>
      </c>
      <c r="U3" s="35" t="s">
        <v>100</v>
      </c>
      <c r="V3" s="35" t="s">
        <v>101</v>
      </c>
      <c r="W3" s="35" t="s">
        <v>102</v>
      </c>
      <c r="X3" s="35" t="s">
        <v>103</v>
      </c>
      <c r="Y3" s="35" t="s">
        <v>104</v>
      </c>
      <c r="Z3" s="35" t="s">
        <v>105</v>
      </c>
      <c r="AA3" s="35" t="s">
        <v>106</v>
      </c>
      <c r="AB3" s="35" t="s">
        <v>123</v>
      </c>
      <c r="AC3" s="35" t="s">
        <v>125</v>
      </c>
      <c r="AD3" s="35" t="s">
        <v>126</v>
      </c>
      <c r="AE3" s="35" t="s">
        <v>129</v>
      </c>
    </row>
    <row r="4" spans="2:31" ht="67.5" hidden="1" outlineLevel="1">
      <c r="B4" s="43"/>
      <c r="C4" s="43"/>
      <c r="D4" s="28"/>
      <c r="E4" s="38" t="s">
        <v>83</v>
      </c>
      <c r="F4" s="38" t="s">
        <v>83</v>
      </c>
      <c r="G4" s="38" t="s">
        <v>83</v>
      </c>
      <c r="H4" s="38" t="s">
        <v>83</v>
      </c>
      <c r="I4" s="38" t="s">
        <v>83</v>
      </c>
      <c r="J4" s="38" t="s">
        <v>83</v>
      </c>
      <c r="K4" s="38" t="s">
        <v>83</v>
      </c>
      <c r="L4" s="38" t="s">
        <v>83</v>
      </c>
      <c r="M4" s="38" t="s">
        <v>83</v>
      </c>
      <c r="N4" s="38" t="s">
        <v>83</v>
      </c>
      <c r="O4" s="38" t="s">
        <v>83</v>
      </c>
      <c r="P4" s="38" t="s">
        <v>83</v>
      </c>
      <c r="Q4" s="38" t="s">
        <v>83</v>
      </c>
      <c r="R4" s="38" t="s">
        <v>97</v>
      </c>
      <c r="S4" s="38" t="s">
        <v>97</v>
      </c>
      <c r="T4" s="38" t="s">
        <v>97</v>
      </c>
      <c r="U4" s="38" t="s">
        <v>97</v>
      </c>
      <c r="V4" s="38" t="s">
        <v>97</v>
      </c>
      <c r="W4" s="38" t="s">
        <v>97</v>
      </c>
      <c r="X4" s="38"/>
      <c r="Y4" s="38"/>
      <c r="Z4" s="38"/>
      <c r="AA4" s="38" t="s">
        <v>127</v>
      </c>
      <c r="AB4" s="38"/>
      <c r="AC4" s="38" t="s">
        <v>124</v>
      </c>
      <c r="AD4" s="38" t="s">
        <v>128</v>
      </c>
      <c r="AE4" s="38" t="s">
        <v>128</v>
      </c>
    </row>
    <row r="5" spans="2:31" ht="12.75">
      <c r="B5" s="44" t="s">
        <v>108</v>
      </c>
      <c r="C5" s="4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2:31" ht="12.75" outlineLevel="1">
      <c r="B6" s="43"/>
      <c r="C6" s="43" t="s">
        <v>15</v>
      </c>
      <c r="D6" s="29">
        <v>7.5</v>
      </c>
      <c r="E6" s="36">
        <v>2</v>
      </c>
      <c r="F6" s="36">
        <v>5</v>
      </c>
      <c r="G6" s="36">
        <v>7.5</v>
      </c>
      <c r="H6" s="36">
        <v>10</v>
      </c>
      <c r="I6" s="36">
        <v>12.5</v>
      </c>
      <c r="J6" s="36">
        <v>15</v>
      </c>
      <c r="K6" s="29">
        <v>7.5</v>
      </c>
      <c r="L6" s="29">
        <v>7.5</v>
      </c>
      <c r="M6" s="29">
        <v>7.5</v>
      </c>
      <c r="N6" s="29">
        <v>7.5</v>
      </c>
      <c r="O6" s="29">
        <v>7.5</v>
      </c>
      <c r="P6" s="29">
        <v>7.5</v>
      </c>
      <c r="Q6" s="29">
        <v>7.5</v>
      </c>
      <c r="R6" s="29">
        <v>7.5</v>
      </c>
      <c r="S6" s="29">
        <v>7.5</v>
      </c>
      <c r="T6" s="29">
        <v>7.5</v>
      </c>
      <c r="U6" s="29">
        <v>7.5</v>
      </c>
      <c r="V6" s="29">
        <v>7.5</v>
      </c>
      <c r="W6" s="29">
        <v>7.5</v>
      </c>
      <c r="X6" s="29">
        <v>7.5</v>
      </c>
      <c r="Y6" s="29">
        <v>7.5</v>
      </c>
      <c r="Z6" s="29">
        <v>7.5</v>
      </c>
      <c r="AA6" s="29">
        <v>7.5</v>
      </c>
      <c r="AB6" s="29">
        <v>7.5</v>
      </c>
      <c r="AC6" s="29">
        <v>7.5</v>
      </c>
      <c r="AD6" s="29">
        <v>7.5</v>
      </c>
      <c r="AE6" s="29">
        <v>7.5</v>
      </c>
    </row>
    <row r="7" spans="2:31" ht="12.75" outlineLevel="1">
      <c r="B7" s="43"/>
      <c r="C7" s="43" t="s">
        <v>16</v>
      </c>
      <c r="D7" s="28">
        <v>0.5</v>
      </c>
      <c r="E7" s="28">
        <v>0.5</v>
      </c>
      <c r="F7" s="28">
        <v>0.5</v>
      </c>
      <c r="G7" s="28">
        <v>0.5</v>
      </c>
      <c r="H7" s="28">
        <v>0.5</v>
      </c>
      <c r="I7" s="28">
        <v>0.5</v>
      </c>
      <c r="J7" s="28">
        <v>0.5</v>
      </c>
      <c r="K7" s="37">
        <v>0</v>
      </c>
      <c r="L7" s="37">
        <v>0.2</v>
      </c>
      <c r="M7" s="37">
        <v>0.4</v>
      </c>
      <c r="N7" s="37">
        <v>0.5</v>
      </c>
      <c r="O7" s="37">
        <v>0.6</v>
      </c>
      <c r="P7" s="37">
        <v>0.8</v>
      </c>
      <c r="Q7" s="37">
        <v>0.9</v>
      </c>
      <c r="R7" s="28">
        <v>0.5</v>
      </c>
      <c r="S7" s="28">
        <v>0.5</v>
      </c>
      <c r="T7" s="28">
        <v>0.5</v>
      </c>
      <c r="U7" s="28">
        <v>0.5</v>
      </c>
      <c r="V7" s="28">
        <v>0.5</v>
      </c>
      <c r="W7" s="28">
        <v>0.5</v>
      </c>
      <c r="X7" s="28">
        <v>0.5</v>
      </c>
      <c r="Y7" s="28">
        <v>0.5</v>
      </c>
      <c r="Z7" s="28">
        <v>0.5</v>
      </c>
      <c r="AA7" s="28">
        <v>0.5</v>
      </c>
      <c r="AB7" s="28">
        <v>0.5</v>
      </c>
      <c r="AC7" s="28">
        <v>0.5</v>
      </c>
      <c r="AD7" s="28">
        <v>0.5</v>
      </c>
      <c r="AE7" s="28">
        <v>0.5</v>
      </c>
    </row>
    <row r="8" spans="2:31" ht="12.75" outlineLevel="1">
      <c r="B8" s="43"/>
      <c r="C8" s="43" t="s">
        <v>22</v>
      </c>
      <c r="D8" s="39">
        <v>1000000</v>
      </c>
      <c r="E8" s="39">
        <v>1000000</v>
      </c>
      <c r="F8" s="39">
        <v>1000000</v>
      </c>
      <c r="G8" s="39">
        <v>1000000</v>
      </c>
      <c r="H8" s="39">
        <v>1000000</v>
      </c>
      <c r="I8" s="39">
        <v>1000000</v>
      </c>
      <c r="J8" s="39">
        <v>1000000</v>
      </c>
      <c r="K8" s="39">
        <v>1000000</v>
      </c>
      <c r="L8" s="39">
        <v>1000000</v>
      </c>
      <c r="M8" s="39">
        <v>1000000</v>
      </c>
      <c r="N8" s="39">
        <v>1000000</v>
      </c>
      <c r="O8" s="39">
        <v>1000000</v>
      </c>
      <c r="P8" s="39">
        <v>1000000</v>
      </c>
      <c r="Q8" s="39">
        <v>1000000</v>
      </c>
      <c r="R8" s="40">
        <v>100000</v>
      </c>
      <c r="S8" s="40">
        <v>200000</v>
      </c>
      <c r="T8" s="40">
        <v>300000</v>
      </c>
      <c r="U8" s="40">
        <v>500000</v>
      </c>
      <c r="V8" s="40">
        <v>800000</v>
      </c>
      <c r="W8" s="40">
        <v>1000000</v>
      </c>
      <c r="X8" s="40">
        <v>1100000</v>
      </c>
      <c r="Y8" s="40">
        <v>1500000</v>
      </c>
      <c r="Z8" s="40">
        <v>2000000</v>
      </c>
      <c r="AA8" s="40">
        <v>2500000</v>
      </c>
      <c r="AB8" s="40">
        <v>3000000</v>
      </c>
      <c r="AC8" s="40">
        <v>3500000</v>
      </c>
      <c r="AD8" s="40">
        <v>4500000</v>
      </c>
      <c r="AE8" s="40">
        <v>5000000</v>
      </c>
    </row>
    <row r="9" spans="2:31" ht="12.75">
      <c r="B9" s="44" t="s">
        <v>110</v>
      </c>
      <c r="C9" s="4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2:31" ht="12.75" outlineLevel="1">
      <c r="B10" s="43"/>
      <c r="C10" s="43" t="s">
        <v>73</v>
      </c>
      <c r="D10" s="30">
        <v>88.236301369863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2:31" ht="12.75" outlineLevel="1">
      <c r="B11" s="43"/>
      <c r="C11" s="43" t="s">
        <v>74</v>
      </c>
      <c r="D11" s="30">
        <v>78.3333333333333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</row>
    <row r="12" spans="2:31" ht="12.75" outlineLevel="1">
      <c r="B12" s="43"/>
      <c r="C12" s="43" t="s">
        <v>114</v>
      </c>
      <c r="D12" s="30">
        <v>34.6153846153846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</row>
    <row r="13" spans="2:31" ht="12.75" outlineLevel="1">
      <c r="B13" s="43"/>
      <c r="C13" s="43" t="s">
        <v>115</v>
      </c>
      <c r="D13" s="31">
        <v>0.616438356164384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</row>
    <row r="14" spans="2:31" ht="12.75" outlineLevel="1">
      <c r="B14" s="43"/>
      <c r="C14" s="43" t="s">
        <v>75</v>
      </c>
      <c r="D14" s="30">
        <v>71.6666666666667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</row>
    <row r="15" spans="2:31" ht="12.75" outlineLevel="1">
      <c r="B15" s="43"/>
      <c r="C15" s="43" t="s">
        <v>76</v>
      </c>
      <c r="D15" s="30">
        <v>29.4117647058824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</row>
    <row r="16" spans="2:31" ht="12.75" outlineLevel="1">
      <c r="B16" s="43"/>
      <c r="C16" s="43" t="s">
        <v>77</v>
      </c>
      <c r="D16" s="31">
        <v>0.605594681126692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</row>
    <row r="17" spans="2:31" ht="12.75" outlineLevel="1">
      <c r="B17" s="43"/>
      <c r="C17" s="43" t="s">
        <v>78</v>
      </c>
      <c r="D17" s="30">
        <v>71.6666666666667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</row>
    <row r="18" spans="2:31" ht="12.75" outlineLevel="1">
      <c r="B18" s="43"/>
      <c r="C18" s="43" t="s">
        <v>79</v>
      </c>
      <c r="D18" s="30">
        <v>29.4117647058824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</row>
    <row r="19" spans="2:31" ht="12.75" outlineLevel="1">
      <c r="B19" s="43"/>
      <c r="C19" s="43" t="s">
        <v>80</v>
      </c>
      <c r="D19" s="31">
        <v>0.605594681126692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</row>
    <row r="20" spans="2:31" ht="12.75" outlineLevel="1">
      <c r="B20" s="43"/>
      <c r="C20" s="43" t="s">
        <v>116</v>
      </c>
      <c r="D20" s="30">
        <v>790.833333333333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</row>
    <row r="21" spans="2:31" ht="12.75" outlineLevel="1">
      <c r="B21" s="43"/>
      <c r="C21" s="43" t="s">
        <v>81</v>
      </c>
      <c r="D21" s="30">
        <v>1034.16666666667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</row>
    <row r="22" spans="2:31" ht="13.5" outlineLevel="1" thickBot="1">
      <c r="B22" s="45"/>
      <c r="C22" s="45" t="s">
        <v>117</v>
      </c>
      <c r="D22" s="32">
        <v>1034.16666666667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</row>
    <row r="23" ht="12.75">
      <c r="B23" t="s">
        <v>111</v>
      </c>
    </row>
    <row r="24" ht="12.75">
      <c r="B24" t="s">
        <v>112</v>
      </c>
    </row>
    <row r="25" ht="12.75">
      <c r="B25" t="s">
        <v>113</v>
      </c>
    </row>
    <row r="27" ht="12.75">
      <c r="B27" s="60" t="s">
        <v>185</v>
      </c>
    </row>
    <row r="28" ht="12.75">
      <c r="B28" s="60" t="s">
        <v>186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9">
      <pane xSplit="20565" topLeftCell="L1" activePane="topLeft" state="split"/>
      <selection pane="topLeft" activeCell="C35" sqref="C35"/>
      <selection pane="topRight" activeCell="I1" sqref="I1"/>
    </sheetView>
  </sheetViews>
  <sheetFormatPr defaultColWidth="9.140625" defaultRowHeight="12.75"/>
  <cols>
    <col min="1" max="1" width="21.140625" style="0" customWidth="1"/>
    <col min="11" max="11" width="10.7109375" style="0" customWidth="1"/>
  </cols>
  <sheetData>
    <row r="1" spans="1:7" ht="15.75">
      <c r="A1" s="62" t="s">
        <v>175</v>
      </c>
      <c r="E1" s="124" t="s">
        <v>192</v>
      </c>
      <c r="G1" s="125" t="s">
        <v>193</v>
      </c>
    </row>
    <row r="3" s="27" customFormat="1" ht="12.75">
      <c r="A3" s="46" t="s">
        <v>134</v>
      </c>
    </row>
    <row r="4" s="27" customFormat="1" ht="12.75"/>
    <row r="5" spans="1:15" s="27" customFormat="1" ht="12.75">
      <c r="A5" s="46" t="s">
        <v>131</v>
      </c>
      <c r="B5" s="47">
        <f>'Résumé scénarios'!R8</f>
        <v>100000</v>
      </c>
      <c r="C5" s="47">
        <f>'Résumé scénarios'!S8</f>
        <v>200000</v>
      </c>
      <c r="D5" s="47">
        <f>'Résumé scénarios'!T8</f>
        <v>300000</v>
      </c>
      <c r="E5" s="47">
        <f>'Résumé scénarios'!U8</f>
        <v>500000</v>
      </c>
      <c r="F5" s="47">
        <f>'Résumé scénarios'!V8</f>
        <v>800000</v>
      </c>
      <c r="G5" s="47">
        <f>'Résumé scénarios'!W8</f>
        <v>1000000</v>
      </c>
      <c r="H5" s="47">
        <f>'Résumé scénarios'!X8</f>
        <v>1100000</v>
      </c>
      <c r="I5" s="47">
        <f>'Résumé scénarios'!Y8</f>
        <v>1500000</v>
      </c>
      <c r="J5" s="47">
        <f>'Résumé scénarios'!Z8</f>
        <v>2000000</v>
      </c>
      <c r="K5" s="47">
        <f>'Résumé scénarios'!AA8</f>
        <v>2500000</v>
      </c>
      <c r="L5" s="47">
        <f>'Résumé scénarios'!AB8</f>
        <v>3000000</v>
      </c>
      <c r="M5" s="47">
        <f>'Résumé scénarios'!AC8</f>
        <v>3500000</v>
      </c>
      <c r="N5" s="47">
        <f>'Résumé scénarios'!AD8</f>
        <v>4500000</v>
      </c>
      <c r="O5" s="47">
        <f>'Résumé scénarios'!AE8</f>
        <v>5000000</v>
      </c>
    </row>
    <row r="6" spans="1:16" s="27" customFormat="1" ht="12.75">
      <c r="A6" s="46" t="s">
        <v>132</v>
      </c>
      <c r="B6" s="48">
        <f>B5/1000/1000</f>
        <v>0.1</v>
      </c>
      <c r="C6" s="48">
        <f aca="true" t="shared" si="0" ref="C6:O6">C5/1000/1000</f>
        <v>0.2</v>
      </c>
      <c r="D6" s="48">
        <f t="shared" si="0"/>
        <v>0.3</v>
      </c>
      <c r="E6" s="48">
        <f t="shared" si="0"/>
        <v>0.5</v>
      </c>
      <c r="F6" s="48">
        <f t="shared" si="0"/>
        <v>0.8</v>
      </c>
      <c r="G6" s="48">
        <f t="shared" si="0"/>
        <v>1</v>
      </c>
      <c r="H6" s="48">
        <f t="shared" si="0"/>
        <v>1.1</v>
      </c>
      <c r="I6" s="48">
        <f t="shared" si="0"/>
        <v>1.5</v>
      </c>
      <c r="J6" s="48">
        <f t="shared" si="0"/>
        <v>2</v>
      </c>
      <c r="K6" s="48">
        <f t="shared" si="0"/>
        <v>2.5</v>
      </c>
      <c r="L6" s="48">
        <f t="shared" si="0"/>
        <v>3</v>
      </c>
      <c r="M6" s="48">
        <f t="shared" si="0"/>
        <v>3.5</v>
      </c>
      <c r="N6" s="48">
        <f t="shared" si="0"/>
        <v>4.5</v>
      </c>
      <c r="O6" s="48">
        <f t="shared" si="0"/>
        <v>5</v>
      </c>
      <c r="P6" s="47"/>
    </row>
    <row r="7" spans="1:16" s="27" customFormat="1" ht="12.75">
      <c r="A7" s="27" t="s">
        <v>39</v>
      </c>
      <c r="B7" s="109">
        <f>'Résumé scénarios'!R17</f>
        <v>0</v>
      </c>
      <c r="C7" s="109">
        <f>'Résumé scénarios'!S17</f>
        <v>0</v>
      </c>
      <c r="D7" s="109">
        <f>'Résumé scénarios'!T17</f>
        <v>0</v>
      </c>
      <c r="E7" s="109">
        <f>'Résumé scénarios'!U17</f>
        <v>0</v>
      </c>
      <c r="F7" s="109">
        <f>'Résumé scénarios'!V17</f>
        <v>0</v>
      </c>
      <c r="G7" s="109">
        <f>'Résumé scénarios'!W17</f>
        <v>0</v>
      </c>
      <c r="H7" s="109">
        <f>'Résumé scénarios'!X17</f>
        <v>0</v>
      </c>
      <c r="I7" s="109">
        <f>'Résumé scénarios'!Y17</f>
        <v>0</v>
      </c>
      <c r="J7" s="109">
        <f>'Résumé scénarios'!Z17</f>
        <v>0</v>
      </c>
      <c r="K7" s="109">
        <f>'Résumé scénarios'!AA17</f>
        <v>0</v>
      </c>
      <c r="L7" s="109">
        <f>'Résumé scénarios'!AB17</f>
        <v>0</v>
      </c>
      <c r="M7" s="109">
        <f>'Résumé scénarios'!AC17</f>
        <v>0</v>
      </c>
      <c r="N7" s="109">
        <f>'Résumé scénarios'!AD17</f>
        <v>0</v>
      </c>
      <c r="O7" s="109">
        <f>'Résumé scénarios'!AE17</f>
        <v>0</v>
      </c>
      <c r="P7" s="49"/>
    </row>
    <row r="8" spans="1:16" s="27" customFormat="1" ht="12.75">
      <c r="A8" s="27" t="s">
        <v>43</v>
      </c>
      <c r="B8" s="109">
        <f>'Résumé scénarios'!R18</f>
        <v>0</v>
      </c>
      <c r="C8" s="109">
        <f>'Résumé scénarios'!S18</f>
        <v>0</v>
      </c>
      <c r="D8" s="109">
        <f>'Résumé scénarios'!T18</f>
        <v>0</v>
      </c>
      <c r="E8" s="109">
        <f>'Résumé scénarios'!U18</f>
        <v>0</v>
      </c>
      <c r="F8" s="109">
        <f>'Résumé scénarios'!V18</f>
        <v>0</v>
      </c>
      <c r="G8" s="109">
        <f>'Résumé scénarios'!W18</f>
        <v>0</v>
      </c>
      <c r="H8" s="109">
        <f>'Résumé scénarios'!X18</f>
        <v>0</v>
      </c>
      <c r="I8" s="109">
        <f>'Résumé scénarios'!Y18</f>
        <v>0</v>
      </c>
      <c r="J8" s="109">
        <f>'Résumé scénarios'!Z18</f>
        <v>0</v>
      </c>
      <c r="K8" s="109">
        <f>'Résumé scénarios'!AA18</f>
        <v>0</v>
      </c>
      <c r="L8" s="109">
        <f>'Résumé scénarios'!AB18</f>
        <v>0</v>
      </c>
      <c r="M8" s="109">
        <f>'Résumé scénarios'!AC18</f>
        <v>0</v>
      </c>
      <c r="N8" s="109">
        <f>'Résumé scénarios'!AD18</f>
        <v>0</v>
      </c>
      <c r="O8" s="109">
        <f>'Résumé scénarios'!AE18</f>
        <v>0</v>
      </c>
      <c r="P8" s="49"/>
    </row>
    <row r="9" spans="1:16" s="27" customFormat="1" ht="12.75">
      <c r="A9" s="27" t="s">
        <v>173</v>
      </c>
      <c r="B9" s="109">
        <f>'Résumé scénarios'!R19</f>
        <v>0</v>
      </c>
      <c r="C9" s="109">
        <f>'Résumé scénarios'!S19</f>
        <v>0</v>
      </c>
      <c r="D9" s="109">
        <f>'Résumé scénarios'!T19</f>
        <v>0</v>
      </c>
      <c r="E9" s="109">
        <f>'Résumé scénarios'!U19</f>
        <v>0</v>
      </c>
      <c r="F9" s="109">
        <f>'Résumé scénarios'!V19</f>
        <v>0</v>
      </c>
      <c r="G9" s="109">
        <f>'Résumé scénarios'!W19</f>
        <v>0</v>
      </c>
      <c r="H9" s="109">
        <f>'Résumé scénarios'!X19</f>
        <v>0</v>
      </c>
      <c r="I9" s="109">
        <f>'Résumé scénarios'!Y19</f>
        <v>0</v>
      </c>
      <c r="J9" s="109">
        <f>'Résumé scénarios'!Z19</f>
        <v>0</v>
      </c>
      <c r="K9" s="109">
        <f>'Résumé scénarios'!AA19</f>
        <v>0</v>
      </c>
      <c r="L9" s="109">
        <f>'Résumé scénarios'!AB19</f>
        <v>0</v>
      </c>
      <c r="M9" s="109">
        <f>'Résumé scénarios'!AC19</f>
        <v>0</v>
      </c>
      <c r="N9" s="109">
        <f>'Résumé scénarios'!AD19</f>
        <v>0</v>
      </c>
      <c r="O9" s="109">
        <f>'Résumé scénarios'!AE19</f>
        <v>0</v>
      </c>
      <c r="P9" s="52"/>
    </row>
    <row r="10" spans="1:16" s="27" customFormat="1" ht="12.75">
      <c r="A10" s="27" t="s">
        <v>174</v>
      </c>
      <c r="B10" s="109">
        <f>B9*100</f>
        <v>0</v>
      </c>
      <c r="C10" s="109">
        <f aca="true" t="shared" si="1" ref="C10:O10">C9*100</f>
        <v>0</v>
      </c>
      <c r="D10" s="109">
        <f t="shared" si="1"/>
        <v>0</v>
      </c>
      <c r="E10" s="109">
        <f t="shared" si="1"/>
        <v>0</v>
      </c>
      <c r="F10" s="109">
        <f t="shared" si="1"/>
        <v>0</v>
      </c>
      <c r="G10" s="109">
        <f t="shared" si="1"/>
        <v>0</v>
      </c>
      <c r="H10" s="109">
        <f t="shared" si="1"/>
        <v>0</v>
      </c>
      <c r="I10" s="109">
        <f t="shared" si="1"/>
        <v>0</v>
      </c>
      <c r="J10" s="109">
        <f t="shared" si="1"/>
        <v>0</v>
      </c>
      <c r="K10" s="109">
        <f t="shared" si="1"/>
        <v>0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9">
        <f t="shared" si="1"/>
        <v>0</v>
      </c>
      <c r="P10" s="50"/>
    </row>
    <row r="11" spans="1:7" s="27" customFormat="1" ht="12.75">
      <c r="A11" s="26"/>
      <c r="B11" s="51"/>
      <c r="C11" s="51"/>
      <c r="D11" s="53"/>
      <c r="E11" s="54"/>
      <c r="F11" s="51"/>
      <c r="G11" s="51"/>
    </row>
    <row r="12" spans="1:7" s="27" customFormat="1" ht="12.75">
      <c r="A12" s="26"/>
      <c r="B12" s="51"/>
      <c r="C12" s="51"/>
      <c r="D12" s="53"/>
      <c r="E12" s="54"/>
      <c r="F12" s="51"/>
      <c r="G12" s="51"/>
    </row>
    <row r="13" spans="1:7" s="27" customFormat="1" ht="12.75">
      <c r="A13" s="27" t="s">
        <v>70</v>
      </c>
      <c r="B13" s="27">
        <v>0.5</v>
      </c>
      <c r="C13" s="27" t="s">
        <v>71</v>
      </c>
      <c r="E13" s="54"/>
      <c r="F13" s="51"/>
      <c r="G13" s="51"/>
    </row>
    <row r="14" spans="1:7" s="27" customFormat="1" ht="12.75">
      <c r="A14" s="27" t="s">
        <v>56</v>
      </c>
      <c r="B14" s="27">
        <v>7.5</v>
      </c>
      <c r="C14" s="27" t="s">
        <v>69</v>
      </c>
      <c r="E14" s="54"/>
      <c r="F14" s="51"/>
      <c r="G14" s="51"/>
    </row>
    <row r="15" spans="1:7" s="27" customFormat="1" ht="12.75">
      <c r="A15" s="27" t="s">
        <v>118</v>
      </c>
      <c r="B15" s="27">
        <v>18</v>
      </c>
      <c r="C15" s="27" t="s">
        <v>120</v>
      </c>
      <c r="E15" s="54"/>
      <c r="F15" s="51"/>
      <c r="G15" s="51"/>
    </row>
    <row r="16" spans="1:7" s="27" customFormat="1" ht="12.75">
      <c r="A16" s="27" t="s">
        <v>119</v>
      </c>
      <c r="B16" s="27">
        <v>35</v>
      </c>
      <c r="C16" s="27" t="s">
        <v>120</v>
      </c>
      <c r="E16" s="51"/>
      <c r="F16" s="51"/>
      <c r="G16" s="51"/>
    </row>
    <row r="17" spans="2:7" ht="12.75">
      <c r="B17" s="4"/>
      <c r="C17" s="4"/>
      <c r="D17" s="4"/>
      <c r="E17" s="4"/>
      <c r="F17" s="4"/>
      <c r="G17" s="4"/>
    </row>
    <row r="18" s="55" customFormat="1" ht="12.75" customHeight="1">
      <c r="A18" s="56" t="s">
        <v>135</v>
      </c>
    </row>
    <row r="19" s="55" customFormat="1" ht="12.75"/>
    <row r="20" spans="1:8" s="55" customFormat="1" ht="12.75">
      <c r="A20" s="56" t="s">
        <v>68</v>
      </c>
      <c r="B20" s="56">
        <f>'Résumé scénarios'!K7</f>
        <v>0</v>
      </c>
      <c r="C20" s="56">
        <f>'Résumé scénarios'!L7</f>
        <v>0.2</v>
      </c>
      <c r="D20" s="56">
        <f>'Résumé scénarios'!M7</f>
        <v>0.4</v>
      </c>
      <c r="E20" s="56">
        <f>'Résumé scénarios'!N7</f>
        <v>0.5</v>
      </c>
      <c r="F20" s="56">
        <f>'Résumé scénarios'!O7</f>
        <v>0.6</v>
      </c>
      <c r="G20" s="56">
        <f>'Résumé scénarios'!P7</f>
        <v>0.8</v>
      </c>
      <c r="H20" s="56">
        <f>'Résumé scénarios'!Q7</f>
        <v>0.9</v>
      </c>
    </row>
    <row r="21" spans="1:8" s="55" customFormat="1" ht="12.75">
      <c r="A21" s="55" t="s">
        <v>3</v>
      </c>
      <c r="B21" s="109">
        <f>'Résumé scénarios'!K17</f>
        <v>0</v>
      </c>
      <c r="C21" s="109">
        <f>'Résumé scénarios'!L17</f>
        <v>0</v>
      </c>
      <c r="D21" s="109">
        <f>'Résumé scénarios'!M17</f>
        <v>0</v>
      </c>
      <c r="E21" s="109">
        <f>'Résumé scénarios'!N17</f>
        <v>0</v>
      </c>
      <c r="F21" s="109">
        <f>'Résumé scénarios'!O17</f>
        <v>0</v>
      </c>
      <c r="G21" s="109">
        <f>'Résumé scénarios'!P17</f>
        <v>0</v>
      </c>
      <c r="H21" s="109">
        <f>'Résumé scénarios'!Q17</f>
        <v>0</v>
      </c>
    </row>
    <row r="22" spans="1:8" s="55" customFormat="1" ht="12.75">
      <c r="A22" s="55" t="s">
        <v>4</v>
      </c>
      <c r="B22" s="109">
        <f>'Résumé scénarios'!K18</f>
        <v>0</v>
      </c>
      <c r="C22" s="109">
        <f>'Résumé scénarios'!L18</f>
        <v>0</v>
      </c>
      <c r="D22" s="109">
        <f>'Résumé scénarios'!M18</f>
        <v>0</v>
      </c>
      <c r="E22" s="109">
        <f>'Résumé scénarios'!N18</f>
        <v>0</v>
      </c>
      <c r="F22" s="109">
        <f>'Résumé scénarios'!O18</f>
        <v>0</v>
      </c>
      <c r="G22" s="109">
        <f>'Résumé scénarios'!P18</f>
        <v>0</v>
      </c>
      <c r="H22" s="109">
        <f>'Résumé scénarios'!Q18</f>
        <v>0</v>
      </c>
    </row>
    <row r="23" spans="1:8" s="55" customFormat="1" ht="12.75">
      <c r="A23" s="55" t="s">
        <v>173</v>
      </c>
      <c r="B23" s="109">
        <f>'Résumé scénarios'!K19</f>
        <v>0</v>
      </c>
      <c r="C23" s="109">
        <f>'Résumé scénarios'!L19</f>
        <v>0</v>
      </c>
      <c r="D23" s="109">
        <f>'Résumé scénarios'!M19</f>
        <v>0</v>
      </c>
      <c r="E23" s="109">
        <f>'Résumé scénarios'!N19</f>
        <v>0</v>
      </c>
      <c r="F23" s="109">
        <f>'Résumé scénarios'!O19</f>
        <v>0</v>
      </c>
      <c r="G23" s="109">
        <f>'Résumé scénarios'!P19</f>
        <v>0</v>
      </c>
      <c r="H23" s="109">
        <f>'Résumé scénarios'!Q19</f>
        <v>0</v>
      </c>
    </row>
    <row r="24" spans="1:8" s="55" customFormat="1" ht="12.75">
      <c r="A24" s="55" t="s">
        <v>174</v>
      </c>
      <c r="B24" s="109">
        <f aca="true" t="shared" si="2" ref="B24:H24">B23*100</f>
        <v>0</v>
      </c>
      <c r="C24" s="109">
        <f t="shared" si="2"/>
        <v>0</v>
      </c>
      <c r="D24" s="109">
        <f t="shared" si="2"/>
        <v>0</v>
      </c>
      <c r="E24" s="109">
        <f t="shared" si="2"/>
        <v>0</v>
      </c>
      <c r="F24" s="109">
        <f t="shared" si="2"/>
        <v>0</v>
      </c>
      <c r="G24" s="109">
        <f t="shared" si="2"/>
        <v>0</v>
      </c>
      <c r="H24" s="109">
        <f t="shared" si="2"/>
        <v>0</v>
      </c>
    </row>
    <row r="25" spans="2:7" s="55" customFormat="1" ht="12.75">
      <c r="B25" s="57"/>
      <c r="C25" s="57"/>
      <c r="D25" s="57"/>
      <c r="E25" s="57"/>
      <c r="F25" s="57"/>
      <c r="G25" s="57"/>
    </row>
    <row r="26" spans="2:7" s="55" customFormat="1" ht="12.75">
      <c r="B26" s="57"/>
      <c r="C26" s="57"/>
      <c r="D26" s="57"/>
      <c r="E26" s="57"/>
      <c r="F26" s="57"/>
      <c r="G26" s="57"/>
    </row>
    <row r="27" spans="1:7" s="55" customFormat="1" ht="12.75">
      <c r="A27" s="55" t="s">
        <v>66</v>
      </c>
      <c r="B27" s="55">
        <v>1000000</v>
      </c>
      <c r="C27" s="55" t="s">
        <v>2</v>
      </c>
      <c r="D27" s="57"/>
      <c r="E27" s="57"/>
      <c r="F27" s="57"/>
      <c r="G27" s="57"/>
    </row>
    <row r="28" spans="1:7" s="55" customFormat="1" ht="12.75">
      <c r="A28" s="55" t="s">
        <v>56</v>
      </c>
      <c r="B28" s="55">
        <v>7.5</v>
      </c>
      <c r="C28" s="55" t="s">
        <v>69</v>
      </c>
      <c r="D28" s="57"/>
      <c r="E28" s="57"/>
      <c r="F28" s="57"/>
      <c r="G28" s="57"/>
    </row>
    <row r="29" spans="1:7" s="55" customFormat="1" ht="12.75">
      <c r="A29" s="55" t="s">
        <v>118</v>
      </c>
      <c r="B29" s="55">
        <v>18</v>
      </c>
      <c r="C29" s="55" t="s">
        <v>120</v>
      </c>
      <c r="D29" s="57"/>
      <c r="E29" s="57"/>
      <c r="F29" s="57"/>
      <c r="G29" s="57"/>
    </row>
    <row r="30" spans="1:7" s="55" customFormat="1" ht="12.75">
      <c r="A30" s="55" t="s">
        <v>119</v>
      </c>
      <c r="B30" s="55">
        <v>35</v>
      </c>
      <c r="C30" s="55" t="s">
        <v>120</v>
      </c>
      <c r="D30" s="57"/>
      <c r="E30" s="57"/>
      <c r="F30" s="57"/>
      <c r="G30" s="57"/>
    </row>
    <row r="32" s="64" customFormat="1" ht="12.75">
      <c r="A32" s="63" t="s">
        <v>136</v>
      </c>
    </row>
    <row r="33" s="64" customFormat="1" ht="12.75"/>
    <row r="34" spans="1:8" s="64" customFormat="1" ht="12.75">
      <c r="A34" s="63" t="s">
        <v>133</v>
      </c>
      <c r="B34" s="63">
        <f>'Résumé scénarios'!E6</f>
        <v>2</v>
      </c>
      <c r="C34" s="63">
        <f>'Résumé scénarios'!F6</f>
        <v>5</v>
      </c>
      <c r="D34" s="63">
        <f>'Résumé scénarios'!G6</f>
        <v>7.5</v>
      </c>
      <c r="E34" s="63">
        <f>'Résumé scénarios'!H6</f>
        <v>10</v>
      </c>
      <c r="F34" s="63">
        <f>'Résumé scénarios'!I6</f>
        <v>12.5</v>
      </c>
      <c r="G34" s="63">
        <f>'Résumé scénarios'!J6</f>
        <v>15</v>
      </c>
      <c r="H34" s="63"/>
    </row>
    <row r="35" spans="1:7" s="64" customFormat="1" ht="12.75">
      <c r="A35" s="119" t="s">
        <v>3</v>
      </c>
      <c r="B35" s="154">
        <f>'Résumé scénarios'!E17</f>
        <v>0</v>
      </c>
      <c r="C35" s="154">
        <f>'Résumé scénarios'!F17</f>
        <v>0</v>
      </c>
      <c r="D35" s="154">
        <f>'Résumé scénarios'!G17</f>
        <v>0</v>
      </c>
      <c r="E35" s="154">
        <f>'Résumé scénarios'!H17</f>
        <v>0</v>
      </c>
      <c r="F35" s="154">
        <f>'Résumé scénarios'!I17</f>
        <v>0</v>
      </c>
      <c r="G35" s="154">
        <f>'Résumé scénarios'!J17</f>
        <v>0</v>
      </c>
    </row>
    <row r="36" spans="1:7" s="64" customFormat="1" ht="12.75">
      <c r="A36" s="119" t="s">
        <v>4</v>
      </c>
      <c r="B36" s="154">
        <f>'Résumé scénarios'!E18</f>
        <v>0</v>
      </c>
      <c r="C36" s="154">
        <f>'Résumé scénarios'!F18</f>
        <v>0</v>
      </c>
      <c r="D36" s="154">
        <f>'Résumé scénarios'!G18</f>
        <v>0</v>
      </c>
      <c r="E36" s="154">
        <f>'Résumé scénarios'!H18</f>
        <v>0</v>
      </c>
      <c r="F36" s="154">
        <f>'Résumé scénarios'!I18</f>
        <v>0</v>
      </c>
      <c r="G36" s="154">
        <f>'Résumé scénarios'!J18</f>
        <v>0</v>
      </c>
    </row>
    <row r="37" spans="1:7" s="64" customFormat="1" ht="12.75">
      <c r="A37" s="119" t="s">
        <v>173</v>
      </c>
      <c r="B37" s="154">
        <f>'Résumé scénarios'!E19</f>
        <v>0</v>
      </c>
      <c r="C37" s="154">
        <f>'Résumé scénarios'!F19</f>
        <v>0</v>
      </c>
      <c r="D37" s="154">
        <f>'Résumé scénarios'!G19</f>
        <v>0</v>
      </c>
      <c r="E37" s="154">
        <f>'Résumé scénarios'!H19</f>
        <v>0</v>
      </c>
      <c r="F37" s="154">
        <f>'Résumé scénarios'!I19</f>
        <v>0</v>
      </c>
      <c r="G37" s="154">
        <f>'Résumé scénarios'!J19</f>
        <v>0</v>
      </c>
    </row>
    <row r="38" spans="1:7" s="64" customFormat="1" ht="12.75">
      <c r="A38" s="119" t="s">
        <v>174</v>
      </c>
      <c r="B38" s="109">
        <f aca="true" t="shared" si="3" ref="B38:G38">B37*100</f>
        <v>0</v>
      </c>
      <c r="C38" s="109">
        <f t="shared" si="3"/>
        <v>0</v>
      </c>
      <c r="D38" s="109">
        <f t="shared" si="3"/>
        <v>0</v>
      </c>
      <c r="E38" s="109">
        <f t="shared" si="3"/>
        <v>0</v>
      </c>
      <c r="F38" s="109">
        <f t="shared" si="3"/>
        <v>0</v>
      </c>
      <c r="G38" s="109">
        <f t="shared" si="3"/>
        <v>0</v>
      </c>
    </row>
    <row r="39" spans="1:7" s="64" customFormat="1" ht="12.75">
      <c r="A39" s="119"/>
      <c r="B39" s="120"/>
      <c r="C39" s="120"/>
      <c r="D39" s="120"/>
      <c r="E39" s="120"/>
      <c r="F39" s="120"/>
      <c r="G39" s="120"/>
    </row>
    <row r="40" s="64" customFormat="1" ht="12.75"/>
    <row r="41" spans="1:3" s="64" customFormat="1" ht="12.75">
      <c r="A41" s="64" t="s">
        <v>66</v>
      </c>
      <c r="B41" s="121">
        <v>1000000</v>
      </c>
      <c r="C41" s="64" t="s">
        <v>2</v>
      </c>
    </row>
    <row r="42" spans="1:3" s="64" customFormat="1" ht="12.75">
      <c r="A42" s="64" t="s">
        <v>137</v>
      </c>
      <c r="B42" s="64">
        <v>0.5</v>
      </c>
      <c r="C42" s="64" t="s">
        <v>71</v>
      </c>
    </row>
    <row r="43" spans="1:3" s="64" customFormat="1" ht="12.75">
      <c r="A43" s="64" t="s">
        <v>118</v>
      </c>
      <c r="B43" s="64">
        <v>18</v>
      </c>
      <c r="C43" s="64" t="s">
        <v>120</v>
      </c>
    </row>
    <row r="44" spans="1:3" s="64" customFormat="1" ht="12.75">
      <c r="A44" s="64" t="s">
        <v>119</v>
      </c>
      <c r="B44" s="64">
        <v>35</v>
      </c>
      <c r="C44" s="64" t="s">
        <v>120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3">
      <selection activeCell="F34" sqref="F34"/>
    </sheetView>
  </sheetViews>
  <sheetFormatPr defaultColWidth="9.140625" defaultRowHeight="12.75"/>
  <cols>
    <col min="1" max="1" width="21.57421875" style="0" customWidth="1"/>
    <col min="2" max="2" width="9.57421875" style="0" bestFit="1" customWidth="1"/>
    <col min="6" max="6" width="9.57421875" style="0" bestFit="1" customWidth="1"/>
  </cols>
  <sheetData>
    <row r="1" spans="1:6" ht="15.75">
      <c r="A1" s="62" t="s">
        <v>176</v>
      </c>
      <c r="D1" s="124" t="s">
        <v>192</v>
      </c>
      <c r="F1" s="125" t="s">
        <v>193</v>
      </c>
    </row>
    <row r="3" s="27" customFormat="1" ht="12.75">
      <c r="A3" s="46" t="s">
        <v>134</v>
      </c>
    </row>
    <row r="4" s="27" customFormat="1" ht="12.75"/>
    <row r="5" spans="1:15" s="27" customFormat="1" ht="12.75">
      <c r="A5" s="46" t="s">
        <v>131</v>
      </c>
      <c r="B5" s="47">
        <f>'Résumé scénarios'!R8</f>
        <v>100000</v>
      </c>
      <c r="C5" s="47">
        <f>'Résumé scénarios'!S8</f>
        <v>200000</v>
      </c>
      <c r="D5" s="47">
        <f>'Résumé scénarios'!T8</f>
        <v>300000</v>
      </c>
      <c r="E5" s="47">
        <f>'Résumé scénarios'!U8</f>
        <v>500000</v>
      </c>
      <c r="F5" s="47">
        <f>'Résumé scénarios'!V8</f>
        <v>800000</v>
      </c>
      <c r="G5" s="47">
        <f>'Résumé scénarios'!W8</f>
        <v>1000000</v>
      </c>
      <c r="H5" s="47">
        <f>'Résumé scénarios'!X8</f>
        <v>1100000</v>
      </c>
      <c r="I5" s="47">
        <f>'Résumé scénarios'!Y8</f>
        <v>1500000</v>
      </c>
      <c r="J5" s="47">
        <f>'Résumé scénarios'!Z8</f>
        <v>2000000</v>
      </c>
      <c r="K5" s="47">
        <f>'Résumé scénarios'!AA8</f>
        <v>2500000</v>
      </c>
      <c r="L5" s="47">
        <f>'Résumé scénarios'!AB8</f>
        <v>3000000</v>
      </c>
      <c r="M5" s="47">
        <f>'Résumé scénarios'!AC8</f>
        <v>3500000</v>
      </c>
      <c r="N5" s="47">
        <f>'Résumé scénarios'!AD8</f>
        <v>4500000</v>
      </c>
      <c r="O5" s="47">
        <f>'Résumé scénarios'!AE8</f>
        <v>5000000</v>
      </c>
    </row>
    <row r="6" spans="1:15" s="27" customFormat="1" ht="12.75">
      <c r="A6" s="46" t="s">
        <v>132</v>
      </c>
      <c r="B6" s="129">
        <f>B5/1000/1000</f>
        <v>0.1</v>
      </c>
      <c r="C6" s="129">
        <f aca="true" t="shared" si="0" ref="C6:O6">C5/1000/1000</f>
        <v>0.2</v>
      </c>
      <c r="D6" s="129">
        <f t="shared" si="0"/>
        <v>0.3</v>
      </c>
      <c r="E6" s="129">
        <f t="shared" si="0"/>
        <v>0.5</v>
      </c>
      <c r="F6" s="129">
        <f t="shared" si="0"/>
        <v>0.8</v>
      </c>
      <c r="G6" s="129">
        <f t="shared" si="0"/>
        <v>1</v>
      </c>
      <c r="H6" s="129">
        <f t="shared" si="0"/>
        <v>1.1</v>
      </c>
      <c r="I6" s="129">
        <f t="shared" si="0"/>
        <v>1.5</v>
      </c>
      <c r="J6" s="129">
        <f t="shared" si="0"/>
        <v>2</v>
      </c>
      <c r="K6" s="129">
        <f t="shared" si="0"/>
        <v>2.5</v>
      </c>
      <c r="L6" s="129">
        <f t="shared" si="0"/>
        <v>3</v>
      </c>
      <c r="M6" s="129">
        <f t="shared" si="0"/>
        <v>3.5</v>
      </c>
      <c r="N6" s="129">
        <f t="shared" si="0"/>
        <v>4.5</v>
      </c>
      <c r="O6" s="129">
        <f t="shared" si="0"/>
        <v>5</v>
      </c>
    </row>
    <row r="7" spans="1:15" s="27" customFormat="1" ht="12.75">
      <c r="A7" s="27" t="s">
        <v>39</v>
      </c>
      <c r="B7" s="109">
        <f>'Résumé scénarios'!R14</f>
        <v>0</v>
      </c>
      <c r="C7" s="109">
        <f>'Résumé scénarios'!S14</f>
        <v>0</v>
      </c>
      <c r="D7" s="109">
        <f>'Résumé scénarios'!T14</f>
        <v>0</v>
      </c>
      <c r="E7" s="109">
        <f>'Résumé scénarios'!U14</f>
        <v>0</v>
      </c>
      <c r="F7" s="109">
        <f>'Résumé scénarios'!V14</f>
        <v>0</v>
      </c>
      <c r="G7" s="109">
        <f>'Résumé scénarios'!W14</f>
        <v>0</v>
      </c>
      <c r="H7" s="109">
        <f>'Résumé scénarios'!X14</f>
        <v>0</v>
      </c>
      <c r="I7" s="109">
        <f>'Résumé scénarios'!Y14</f>
        <v>0</v>
      </c>
      <c r="J7" s="109">
        <f>'Résumé scénarios'!Z14</f>
        <v>0</v>
      </c>
      <c r="K7" s="109">
        <f>'Résumé scénarios'!AA14</f>
        <v>0</v>
      </c>
      <c r="L7" s="109">
        <f>'Résumé scénarios'!AB14</f>
        <v>0</v>
      </c>
      <c r="M7" s="109">
        <f>'Résumé scénarios'!AC14</f>
        <v>0</v>
      </c>
      <c r="N7" s="109">
        <f>'Résumé scénarios'!AD14</f>
        <v>0</v>
      </c>
      <c r="O7" s="109">
        <f>'Résumé scénarios'!AE14</f>
        <v>0</v>
      </c>
    </row>
    <row r="8" spans="1:15" s="27" customFormat="1" ht="12.75">
      <c r="A8" s="27" t="s">
        <v>43</v>
      </c>
      <c r="B8" s="109">
        <f>'Résumé scénarios'!R15</f>
        <v>0</v>
      </c>
      <c r="C8" s="109">
        <f>'Résumé scénarios'!S15</f>
        <v>0</v>
      </c>
      <c r="D8" s="109">
        <f>'Résumé scénarios'!T15</f>
        <v>0</v>
      </c>
      <c r="E8" s="109">
        <f>'Résumé scénarios'!U15</f>
        <v>0</v>
      </c>
      <c r="F8" s="109">
        <f>'Résumé scénarios'!V15</f>
        <v>0</v>
      </c>
      <c r="G8" s="109">
        <f>'Résumé scénarios'!W15</f>
        <v>0</v>
      </c>
      <c r="H8" s="109">
        <f>'Résumé scénarios'!X15</f>
        <v>0</v>
      </c>
      <c r="I8" s="109">
        <f>'Résumé scénarios'!Y15</f>
        <v>0</v>
      </c>
      <c r="J8" s="109">
        <f>'Résumé scénarios'!Z15</f>
        <v>0</v>
      </c>
      <c r="K8" s="109">
        <f>'Résumé scénarios'!AA15</f>
        <v>0</v>
      </c>
      <c r="L8" s="109">
        <f>'Résumé scénarios'!AB15</f>
        <v>0</v>
      </c>
      <c r="M8" s="109">
        <f>'Résumé scénarios'!AC15</f>
        <v>0</v>
      </c>
      <c r="N8" s="109">
        <f>'Résumé scénarios'!AD15</f>
        <v>0</v>
      </c>
      <c r="O8" s="109">
        <f>'Résumé scénarios'!AE15</f>
        <v>0</v>
      </c>
    </row>
    <row r="9" spans="1:15" s="27" customFormat="1" ht="12.75">
      <c r="A9" s="27" t="s">
        <v>173</v>
      </c>
      <c r="B9" s="109">
        <f>'Résumé scénarios'!R16</f>
        <v>0</v>
      </c>
      <c r="C9" s="109">
        <f>'Résumé scénarios'!S16</f>
        <v>0</v>
      </c>
      <c r="D9" s="109">
        <f>'Résumé scénarios'!T16</f>
        <v>0</v>
      </c>
      <c r="E9" s="109">
        <f>'Résumé scénarios'!U16</f>
        <v>0</v>
      </c>
      <c r="F9" s="109">
        <f>'Résumé scénarios'!V16</f>
        <v>0</v>
      </c>
      <c r="G9" s="109">
        <f>'Résumé scénarios'!W16</f>
        <v>0</v>
      </c>
      <c r="H9" s="109">
        <f>'Résumé scénarios'!X16</f>
        <v>0</v>
      </c>
      <c r="I9" s="109">
        <f>'Résumé scénarios'!Y16</f>
        <v>0</v>
      </c>
      <c r="J9" s="109">
        <f>'Résumé scénarios'!Z16</f>
        <v>0</v>
      </c>
      <c r="K9" s="109">
        <f>'Résumé scénarios'!AA16</f>
        <v>0</v>
      </c>
      <c r="L9" s="109">
        <f>'Résumé scénarios'!AB16</f>
        <v>0</v>
      </c>
      <c r="M9" s="109">
        <f>'Résumé scénarios'!AC16</f>
        <v>0</v>
      </c>
      <c r="N9" s="109">
        <f>'Résumé scénarios'!AD16</f>
        <v>0</v>
      </c>
      <c r="O9" s="109">
        <f>'Résumé scénarios'!AE16</f>
        <v>0</v>
      </c>
    </row>
    <row r="10" spans="1:15" s="27" customFormat="1" ht="12.75">
      <c r="A10" s="27" t="s">
        <v>174</v>
      </c>
      <c r="B10" s="128">
        <f>B9*100</f>
        <v>0</v>
      </c>
      <c r="C10" s="128">
        <f aca="true" t="shared" si="1" ref="C10:O10">C9*100</f>
        <v>0</v>
      </c>
      <c r="D10" s="128">
        <f t="shared" si="1"/>
        <v>0</v>
      </c>
      <c r="E10" s="128">
        <f t="shared" si="1"/>
        <v>0</v>
      </c>
      <c r="F10" s="128">
        <f t="shared" si="1"/>
        <v>0</v>
      </c>
      <c r="G10" s="128">
        <f t="shared" si="1"/>
        <v>0</v>
      </c>
      <c r="H10" s="128">
        <f t="shared" si="1"/>
        <v>0</v>
      </c>
      <c r="I10" s="128">
        <f t="shared" si="1"/>
        <v>0</v>
      </c>
      <c r="J10" s="128">
        <f t="shared" si="1"/>
        <v>0</v>
      </c>
      <c r="K10" s="128">
        <f t="shared" si="1"/>
        <v>0</v>
      </c>
      <c r="L10" s="128">
        <f t="shared" si="1"/>
        <v>0</v>
      </c>
      <c r="M10" s="128">
        <f t="shared" si="1"/>
        <v>0</v>
      </c>
      <c r="N10" s="128">
        <f t="shared" si="1"/>
        <v>0</v>
      </c>
      <c r="O10" s="128">
        <f t="shared" si="1"/>
        <v>0</v>
      </c>
    </row>
    <row r="11" spans="1:7" s="27" customFormat="1" ht="12.75">
      <c r="A11" s="26"/>
      <c r="B11" s="51"/>
      <c r="C11" s="51"/>
      <c r="D11" s="52"/>
      <c r="E11" s="51"/>
      <c r="F11" s="51"/>
      <c r="G11" s="51"/>
    </row>
    <row r="12" spans="1:7" s="27" customFormat="1" ht="12.75">
      <c r="A12" s="26"/>
      <c r="B12" s="51"/>
      <c r="C12" s="51"/>
      <c r="D12" s="52"/>
      <c r="E12" s="51"/>
      <c r="F12" s="51"/>
      <c r="G12" s="51"/>
    </row>
    <row r="13" spans="1:7" s="27" customFormat="1" ht="12.75">
      <c r="A13" s="27" t="s">
        <v>70</v>
      </c>
      <c r="B13" s="27">
        <v>0.5</v>
      </c>
      <c r="C13" s="27" t="s">
        <v>71</v>
      </c>
      <c r="E13" s="51"/>
      <c r="F13" s="51"/>
      <c r="G13" s="51"/>
    </row>
    <row r="14" spans="1:7" s="27" customFormat="1" ht="12.75">
      <c r="A14" s="27" t="s">
        <v>56</v>
      </c>
      <c r="B14" s="27">
        <v>7.5</v>
      </c>
      <c r="C14" s="27" t="s">
        <v>69</v>
      </c>
      <c r="E14" s="51"/>
      <c r="F14" s="51"/>
      <c r="G14" s="51"/>
    </row>
    <row r="15" spans="1:6" s="27" customFormat="1" ht="12.75">
      <c r="A15" s="27" t="s">
        <v>72</v>
      </c>
      <c r="B15" s="27">
        <v>50000</v>
      </c>
      <c r="C15" s="27" t="s">
        <v>1</v>
      </c>
      <c r="E15" s="51"/>
      <c r="F15" s="51"/>
    </row>
    <row r="16" spans="2:6" ht="12.75">
      <c r="B16" s="4"/>
      <c r="C16" s="4"/>
      <c r="D16" s="4"/>
      <c r="E16" s="4"/>
      <c r="F16" s="4"/>
    </row>
    <row r="17" s="55" customFormat="1" ht="12.75" customHeight="1">
      <c r="A17" s="56" t="s">
        <v>135</v>
      </c>
    </row>
    <row r="18" s="55" customFormat="1" ht="12.75"/>
    <row r="19" spans="1:8" s="55" customFormat="1" ht="12.75">
      <c r="A19" s="56" t="s">
        <v>68</v>
      </c>
      <c r="B19" s="56">
        <f>'Résumé scénarios'!K7</f>
        <v>0</v>
      </c>
      <c r="C19" s="56">
        <f>'Résumé scénarios'!L7</f>
        <v>0.2</v>
      </c>
      <c r="D19" s="56">
        <f>'Résumé scénarios'!M7</f>
        <v>0.4</v>
      </c>
      <c r="E19" s="56">
        <f>'Résumé scénarios'!N7</f>
        <v>0.5</v>
      </c>
      <c r="F19" s="56">
        <f>'Résumé scénarios'!O7</f>
        <v>0.6</v>
      </c>
      <c r="G19" s="56">
        <f>'Résumé scénarios'!P7</f>
        <v>0.8</v>
      </c>
      <c r="H19" s="56">
        <f>'Résumé scénarios'!Q7</f>
        <v>0.9</v>
      </c>
    </row>
    <row r="20" spans="1:8" s="55" customFormat="1" ht="12.75">
      <c r="A20" s="55" t="s">
        <v>39</v>
      </c>
      <c r="B20" s="130">
        <f>'Résumé scénarios'!K14</f>
        <v>0</v>
      </c>
      <c r="C20" s="130">
        <f>'Résumé scénarios'!L14</f>
        <v>0</v>
      </c>
      <c r="D20" s="130">
        <f>'Résumé scénarios'!M14</f>
        <v>0</v>
      </c>
      <c r="E20" s="130">
        <f>'Résumé scénarios'!N14</f>
        <v>0</v>
      </c>
      <c r="F20" s="130">
        <f>'Résumé scénarios'!O14</f>
        <v>0</v>
      </c>
      <c r="G20" s="130">
        <f>'Résumé scénarios'!P14</f>
        <v>0</v>
      </c>
      <c r="H20" s="130">
        <f>'Résumé scénarios'!Q14</f>
        <v>0</v>
      </c>
    </row>
    <row r="21" spans="1:8" s="55" customFormat="1" ht="12.75">
      <c r="A21" s="55" t="s">
        <v>43</v>
      </c>
      <c r="B21" s="130">
        <f>'Résumé scénarios'!K15</f>
        <v>0</v>
      </c>
      <c r="C21" s="130">
        <f>'Résumé scénarios'!L15</f>
        <v>0</v>
      </c>
      <c r="D21" s="130">
        <f>'Résumé scénarios'!M15</f>
        <v>0</v>
      </c>
      <c r="E21" s="130">
        <f>'Résumé scénarios'!N15</f>
        <v>0</v>
      </c>
      <c r="F21" s="130">
        <f>'Résumé scénarios'!O15</f>
        <v>0</v>
      </c>
      <c r="G21" s="130">
        <f>'Résumé scénarios'!P15</f>
        <v>0</v>
      </c>
      <c r="H21" s="130">
        <f>'Résumé scénarios'!Q15</f>
        <v>0</v>
      </c>
    </row>
    <row r="22" spans="1:8" s="55" customFormat="1" ht="12.75">
      <c r="A22" s="55" t="s">
        <v>173</v>
      </c>
      <c r="B22" s="130">
        <f>'Résumé scénarios'!K16</f>
        <v>0</v>
      </c>
      <c r="C22" s="130">
        <f>'Résumé scénarios'!L16</f>
        <v>0</v>
      </c>
      <c r="D22" s="130">
        <f>'Résumé scénarios'!M16</f>
        <v>0</v>
      </c>
      <c r="E22" s="130">
        <f>'Résumé scénarios'!N16</f>
        <v>0</v>
      </c>
      <c r="F22" s="130">
        <f>'Résumé scénarios'!O16</f>
        <v>0</v>
      </c>
      <c r="G22" s="130">
        <f>'Résumé scénarios'!P16</f>
        <v>0</v>
      </c>
      <c r="H22" s="130">
        <f>'Résumé scénarios'!Q16</f>
        <v>0</v>
      </c>
    </row>
    <row r="23" spans="1:8" s="55" customFormat="1" ht="12.75">
      <c r="A23" s="55" t="s">
        <v>174</v>
      </c>
      <c r="B23" s="108">
        <f aca="true" t="shared" si="2" ref="B23:H23">B22*100</f>
        <v>0</v>
      </c>
      <c r="C23" s="108">
        <f t="shared" si="2"/>
        <v>0</v>
      </c>
      <c r="D23" s="108">
        <f t="shared" si="2"/>
        <v>0</v>
      </c>
      <c r="E23" s="108">
        <f t="shared" si="2"/>
        <v>0</v>
      </c>
      <c r="F23" s="108">
        <f t="shared" si="2"/>
        <v>0</v>
      </c>
      <c r="G23" s="108">
        <f t="shared" si="2"/>
        <v>0</v>
      </c>
      <c r="H23" s="108">
        <f t="shared" si="2"/>
        <v>0</v>
      </c>
    </row>
    <row r="24" spans="2:7" s="55" customFormat="1" ht="12.75">
      <c r="B24" s="57"/>
      <c r="C24" s="57"/>
      <c r="D24" s="57"/>
      <c r="E24" s="57"/>
      <c r="F24" s="57"/>
      <c r="G24" s="57"/>
    </row>
    <row r="25" spans="2:7" s="55" customFormat="1" ht="12.75">
      <c r="B25" s="57"/>
      <c r="C25" s="57"/>
      <c r="D25" s="57"/>
      <c r="E25" s="57"/>
      <c r="F25" s="57"/>
      <c r="G25" s="57"/>
    </row>
    <row r="26" spans="1:7" s="55" customFormat="1" ht="12.75">
      <c r="A26" s="55" t="s">
        <v>66</v>
      </c>
      <c r="B26" s="55">
        <v>1000000</v>
      </c>
      <c r="C26" s="55" t="s">
        <v>2</v>
      </c>
      <c r="D26" s="57"/>
      <c r="E26" s="57"/>
      <c r="F26" s="57"/>
      <c r="G26" s="57"/>
    </row>
    <row r="27" spans="1:7" s="55" customFormat="1" ht="12.75">
      <c r="A27" s="55" t="s">
        <v>56</v>
      </c>
      <c r="B27" s="55">
        <v>7.5</v>
      </c>
      <c r="C27" s="55" t="s">
        <v>69</v>
      </c>
      <c r="D27" s="57"/>
      <c r="E27" s="57"/>
      <c r="F27" s="57"/>
      <c r="G27" s="57"/>
    </row>
    <row r="28" spans="1:7" s="55" customFormat="1" ht="12.75">
      <c r="A28" s="55" t="s">
        <v>139</v>
      </c>
      <c r="B28" s="55">
        <f>area</f>
        <v>75000</v>
      </c>
      <c r="C28" s="55" t="s">
        <v>1</v>
      </c>
      <c r="D28" s="57"/>
      <c r="E28" s="57"/>
      <c r="F28" s="57"/>
      <c r="G28" s="57"/>
    </row>
    <row r="30" s="64" customFormat="1" ht="12.75">
      <c r="A30" s="63" t="s">
        <v>136</v>
      </c>
    </row>
    <row r="31" s="64" customFormat="1" ht="12.75"/>
    <row r="32" spans="1:7" s="64" customFormat="1" ht="12.75">
      <c r="A32" s="63" t="s">
        <v>133</v>
      </c>
      <c r="B32" s="63">
        <f>'Résumé scénarios'!E6</f>
        <v>2</v>
      </c>
      <c r="C32" s="63">
        <f>'Résumé scénarios'!F6</f>
        <v>5</v>
      </c>
      <c r="D32" s="63">
        <f>'Résumé scénarios'!G6</f>
        <v>7.5</v>
      </c>
      <c r="E32" s="63">
        <f>'Résumé scénarios'!H6</f>
        <v>10</v>
      </c>
      <c r="F32" s="63">
        <f>'Résumé scénarios'!I6</f>
        <v>12.5</v>
      </c>
      <c r="G32" s="63">
        <f>'Résumé scénarios'!J6</f>
        <v>15</v>
      </c>
    </row>
    <row r="33" spans="1:7" s="64" customFormat="1" ht="12.75">
      <c r="A33" s="119" t="s">
        <v>39</v>
      </c>
      <c r="B33" s="127">
        <f>'Résumé scénarios'!E14</f>
        <v>0</v>
      </c>
      <c r="C33" s="127">
        <f>'Résumé scénarios'!F14</f>
        <v>0</v>
      </c>
      <c r="D33" s="127">
        <f>'Résumé scénarios'!G14</f>
        <v>0</v>
      </c>
      <c r="E33" s="127">
        <f>'Résumé scénarios'!H14</f>
        <v>0</v>
      </c>
      <c r="F33" s="127">
        <f>'Résumé scénarios'!I14</f>
        <v>0</v>
      </c>
      <c r="G33" s="127">
        <f>'Résumé scénarios'!J14</f>
        <v>0</v>
      </c>
    </row>
    <row r="34" spans="1:7" s="64" customFormat="1" ht="12.75">
      <c r="A34" s="119" t="s">
        <v>43</v>
      </c>
      <c r="B34" s="127">
        <f>'Résumé scénarios'!E15</f>
        <v>0</v>
      </c>
      <c r="C34" s="127">
        <f>'Résumé scénarios'!F15</f>
        <v>0</v>
      </c>
      <c r="D34" s="127">
        <f>'Résumé scénarios'!G15</f>
        <v>0</v>
      </c>
      <c r="E34" s="127">
        <f>'Résumé scénarios'!H15</f>
        <v>0</v>
      </c>
      <c r="F34" s="127">
        <f>'Résumé scénarios'!I15</f>
        <v>0</v>
      </c>
      <c r="G34" s="127">
        <f>'Résumé scénarios'!J15</f>
        <v>0</v>
      </c>
    </row>
    <row r="35" spans="1:7" s="64" customFormat="1" ht="12.75">
      <c r="A35" s="119" t="s">
        <v>173</v>
      </c>
      <c r="B35" s="127">
        <f>'Résumé scénarios'!E16</f>
        <v>0</v>
      </c>
      <c r="C35" s="127">
        <f>'Résumé scénarios'!F16</f>
        <v>0</v>
      </c>
      <c r="D35" s="127">
        <f>'Résumé scénarios'!G16</f>
        <v>0</v>
      </c>
      <c r="E35" s="127">
        <f>'Résumé scénarios'!H16</f>
        <v>0</v>
      </c>
      <c r="F35" s="127">
        <f>'Résumé scénarios'!I16</f>
        <v>0</v>
      </c>
      <c r="G35" s="127">
        <f>'Résumé scénarios'!J16</f>
        <v>0</v>
      </c>
    </row>
    <row r="36" spans="1:7" s="64" customFormat="1" ht="12.75">
      <c r="A36" s="119" t="s">
        <v>174</v>
      </c>
      <c r="B36" s="126">
        <f aca="true" t="shared" si="3" ref="B36:G36">B35*100</f>
        <v>0</v>
      </c>
      <c r="C36" s="126">
        <f t="shared" si="3"/>
        <v>0</v>
      </c>
      <c r="D36" s="126">
        <f t="shared" si="3"/>
        <v>0</v>
      </c>
      <c r="E36" s="126">
        <f t="shared" si="3"/>
        <v>0</v>
      </c>
      <c r="F36" s="126">
        <f t="shared" si="3"/>
        <v>0</v>
      </c>
      <c r="G36" s="126">
        <f t="shared" si="3"/>
        <v>0</v>
      </c>
    </row>
    <row r="37" spans="1:7" s="64" customFormat="1" ht="12.75">
      <c r="A37" s="119"/>
      <c r="B37" s="120"/>
      <c r="C37" s="120"/>
      <c r="D37" s="120"/>
      <c r="E37" s="120"/>
      <c r="F37" s="120"/>
      <c r="G37" s="120"/>
    </row>
    <row r="38" s="64" customFormat="1" ht="12.75"/>
    <row r="39" spans="1:3" s="64" customFormat="1" ht="12.75">
      <c r="A39" s="64" t="s">
        <v>66</v>
      </c>
      <c r="B39" s="121">
        <v>1000000</v>
      </c>
      <c r="C39" s="64" t="s">
        <v>2</v>
      </c>
    </row>
    <row r="40" spans="1:3" s="64" customFormat="1" ht="12.75">
      <c r="A40" s="64" t="s">
        <v>137</v>
      </c>
      <c r="B40" s="64">
        <v>0.5</v>
      </c>
      <c r="C40" s="64" t="s">
        <v>71</v>
      </c>
    </row>
    <row r="41" spans="1:3" s="64" customFormat="1" ht="12.75">
      <c r="A41" s="64" t="s">
        <v>139</v>
      </c>
      <c r="B41" s="64">
        <f>area</f>
        <v>75000</v>
      </c>
      <c r="C41" s="64" t="s"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6">
      <selection activeCell="E36" sqref="E36"/>
    </sheetView>
  </sheetViews>
  <sheetFormatPr defaultColWidth="9.140625" defaultRowHeight="12.75"/>
  <cols>
    <col min="1" max="1" width="24.7109375" style="0" customWidth="1"/>
    <col min="7" max="7" width="9.57421875" style="0" bestFit="1" customWidth="1"/>
  </cols>
  <sheetData>
    <row r="1" spans="1:7" ht="15.75">
      <c r="A1" s="62" t="s">
        <v>177</v>
      </c>
      <c r="E1" s="124" t="s">
        <v>192</v>
      </c>
      <c r="G1" s="125" t="s">
        <v>193</v>
      </c>
    </row>
    <row r="3" s="27" customFormat="1" ht="12.75">
      <c r="A3" s="46" t="s">
        <v>134</v>
      </c>
    </row>
    <row r="4" s="27" customFormat="1" ht="12.75"/>
    <row r="5" spans="1:15" s="27" customFormat="1" ht="12.75">
      <c r="A5" s="46" t="s">
        <v>131</v>
      </c>
      <c r="B5" s="47">
        <f>'Résumé scénarios'!R8</f>
        <v>100000</v>
      </c>
      <c r="C5" s="47">
        <f>'Résumé scénarios'!S8</f>
        <v>200000</v>
      </c>
      <c r="D5" s="47">
        <f>'Résumé scénarios'!T8</f>
        <v>300000</v>
      </c>
      <c r="E5" s="47">
        <f>'Résumé scénarios'!U8</f>
        <v>500000</v>
      </c>
      <c r="F5" s="47">
        <f>'Résumé scénarios'!V8</f>
        <v>800000</v>
      </c>
      <c r="G5" s="47">
        <f>'Résumé scénarios'!W8</f>
        <v>1000000</v>
      </c>
      <c r="H5" s="47">
        <f>'Résumé scénarios'!X8</f>
        <v>1100000</v>
      </c>
      <c r="I5" s="47">
        <f>'Résumé scénarios'!Y8</f>
        <v>1500000</v>
      </c>
      <c r="J5" s="47">
        <f>'Résumé scénarios'!Z8</f>
        <v>2000000</v>
      </c>
      <c r="K5" s="47">
        <f>'Résumé scénarios'!AA8</f>
        <v>2500000</v>
      </c>
      <c r="L5" s="47">
        <f>'Résumé scénarios'!AB8</f>
        <v>3000000</v>
      </c>
      <c r="M5" s="47">
        <f>'Résumé scénarios'!AC8</f>
        <v>3500000</v>
      </c>
      <c r="N5" s="47">
        <f>'Résumé scénarios'!AD8</f>
        <v>4500000</v>
      </c>
      <c r="O5" s="47">
        <f>'Résumé scénarios'!AE8</f>
        <v>5000000</v>
      </c>
    </row>
    <row r="6" spans="1:15" s="27" customFormat="1" ht="12.75">
      <c r="A6" s="46" t="s">
        <v>132</v>
      </c>
      <c r="B6" s="48">
        <f>B5/1000/1000</f>
        <v>0.1</v>
      </c>
      <c r="C6" s="48">
        <f aca="true" t="shared" si="0" ref="C6:O6">C5/1000/1000</f>
        <v>0.2</v>
      </c>
      <c r="D6" s="48">
        <f t="shared" si="0"/>
        <v>0.3</v>
      </c>
      <c r="E6" s="48">
        <f t="shared" si="0"/>
        <v>0.5</v>
      </c>
      <c r="F6" s="48">
        <f t="shared" si="0"/>
        <v>0.8</v>
      </c>
      <c r="G6" s="48">
        <f t="shared" si="0"/>
        <v>1</v>
      </c>
      <c r="H6" s="48">
        <f t="shared" si="0"/>
        <v>1.1</v>
      </c>
      <c r="I6" s="48">
        <f t="shared" si="0"/>
        <v>1.5</v>
      </c>
      <c r="J6" s="48">
        <f t="shared" si="0"/>
        <v>2</v>
      </c>
      <c r="K6" s="48">
        <f t="shared" si="0"/>
        <v>2.5</v>
      </c>
      <c r="L6" s="48">
        <f t="shared" si="0"/>
        <v>3</v>
      </c>
      <c r="M6" s="48">
        <f t="shared" si="0"/>
        <v>3.5</v>
      </c>
      <c r="N6" s="48">
        <f t="shared" si="0"/>
        <v>4.5</v>
      </c>
      <c r="O6" s="48">
        <f t="shared" si="0"/>
        <v>5</v>
      </c>
    </row>
    <row r="7" spans="1:15" s="27" customFormat="1" ht="12.75">
      <c r="A7" s="27" t="s">
        <v>39</v>
      </c>
      <c r="B7" s="109">
        <f>'Résumé scénarios'!R11</f>
        <v>0</v>
      </c>
      <c r="C7" s="109">
        <f>'Résumé scénarios'!S11</f>
        <v>0</v>
      </c>
      <c r="D7" s="109">
        <f>'Résumé scénarios'!T11</f>
        <v>0</v>
      </c>
      <c r="E7" s="109">
        <f>'Résumé scénarios'!U11</f>
        <v>0</v>
      </c>
      <c r="F7" s="109">
        <f>'Résumé scénarios'!V11</f>
        <v>0</v>
      </c>
      <c r="G7" s="109">
        <f>'Résumé scénarios'!W11</f>
        <v>0</v>
      </c>
      <c r="H7" s="109">
        <f>'Résumé scénarios'!X11</f>
        <v>0</v>
      </c>
      <c r="I7" s="109">
        <f>'Résumé scénarios'!Y11</f>
        <v>0</v>
      </c>
      <c r="J7" s="109">
        <f>'Résumé scénarios'!Z11</f>
        <v>0</v>
      </c>
      <c r="K7" s="109">
        <f>'Résumé scénarios'!AA11</f>
        <v>0</v>
      </c>
      <c r="L7" s="109">
        <f>'Résumé scénarios'!AB11</f>
        <v>0</v>
      </c>
      <c r="M7" s="109">
        <f>'Résumé scénarios'!AC11</f>
        <v>0</v>
      </c>
      <c r="N7" s="109">
        <f>'Résumé scénarios'!AD11</f>
        <v>0</v>
      </c>
      <c r="O7" s="109">
        <f>'Résumé scénarios'!AE11</f>
        <v>0</v>
      </c>
    </row>
    <row r="8" spans="1:15" s="27" customFormat="1" ht="12.75">
      <c r="A8" s="27" t="s">
        <v>43</v>
      </c>
      <c r="B8" s="109">
        <f>'Résumé scénarios'!R12</f>
        <v>0</v>
      </c>
      <c r="C8" s="109">
        <f>'Résumé scénarios'!S12</f>
        <v>0</v>
      </c>
      <c r="D8" s="109">
        <f>'Résumé scénarios'!T12</f>
        <v>0</v>
      </c>
      <c r="E8" s="109">
        <f>'Résumé scénarios'!U12</f>
        <v>0</v>
      </c>
      <c r="F8" s="109">
        <f>'Résumé scénarios'!V12</f>
        <v>0</v>
      </c>
      <c r="G8" s="109">
        <f>'Résumé scénarios'!W12</f>
        <v>0</v>
      </c>
      <c r="H8" s="109">
        <f>'Résumé scénarios'!X12</f>
        <v>0</v>
      </c>
      <c r="I8" s="109">
        <f>'Résumé scénarios'!Y12</f>
        <v>0</v>
      </c>
      <c r="J8" s="109">
        <f>'Résumé scénarios'!Z12</f>
        <v>0</v>
      </c>
      <c r="K8" s="109">
        <f>'Résumé scénarios'!AA12</f>
        <v>0</v>
      </c>
      <c r="L8" s="109">
        <f>'Résumé scénarios'!AB12</f>
        <v>0</v>
      </c>
      <c r="M8" s="109">
        <f>'Résumé scénarios'!AC12</f>
        <v>0</v>
      </c>
      <c r="N8" s="109">
        <f>'Résumé scénarios'!AD12</f>
        <v>0</v>
      </c>
      <c r="O8" s="109">
        <f>'Résumé scénarios'!AE12</f>
        <v>0</v>
      </c>
    </row>
    <row r="9" spans="1:15" s="27" customFormat="1" ht="12.75">
      <c r="A9" s="27" t="s">
        <v>173</v>
      </c>
      <c r="B9" s="109">
        <f>'Résumé scénarios'!R13</f>
        <v>0</v>
      </c>
      <c r="C9" s="109">
        <f>'Résumé scénarios'!S13</f>
        <v>0</v>
      </c>
      <c r="D9" s="109">
        <f>'Résumé scénarios'!T13</f>
        <v>0</v>
      </c>
      <c r="E9" s="109">
        <f>'Résumé scénarios'!U13</f>
        <v>0</v>
      </c>
      <c r="F9" s="109">
        <f>'Résumé scénarios'!V13</f>
        <v>0</v>
      </c>
      <c r="G9" s="109">
        <f>'Résumé scénarios'!W13</f>
        <v>0</v>
      </c>
      <c r="H9" s="109">
        <f>'Résumé scénarios'!X13</f>
        <v>0</v>
      </c>
      <c r="I9" s="109">
        <f>'Résumé scénarios'!Y13</f>
        <v>0</v>
      </c>
      <c r="J9" s="109">
        <f>'Résumé scénarios'!Z13</f>
        <v>0</v>
      </c>
      <c r="K9" s="109">
        <f>'Résumé scénarios'!AA13</f>
        <v>0</v>
      </c>
      <c r="L9" s="109">
        <f>'Résumé scénarios'!AB13</f>
        <v>0</v>
      </c>
      <c r="M9" s="109">
        <f>'Résumé scénarios'!AC13</f>
        <v>0</v>
      </c>
      <c r="N9" s="109">
        <f>'Résumé scénarios'!AD13</f>
        <v>0</v>
      </c>
      <c r="O9" s="109">
        <f>'Résumé scénarios'!AE13</f>
        <v>0</v>
      </c>
    </row>
    <row r="10" spans="1:15" s="27" customFormat="1" ht="12.75">
      <c r="A10" s="27" t="s">
        <v>174</v>
      </c>
      <c r="B10" s="128">
        <f>B9*100</f>
        <v>0</v>
      </c>
      <c r="C10" s="128">
        <f aca="true" t="shared" si="1" ref="C10:O10">C9*100</f>
        <v>0</v>
      </c>
      <c r="D10" s="128">
        <f t="shared" si="1"/>
        <v>0</v>
      </c>
      <c r="E10" s="128">
        <f t="shared" si="1"/>
        <v>0</v>
      </c>
      <c r="F10" s="128">
        <f t="shared" si="1"/>
        <v>0</v>
      </c>
      <c r="G10" s="128">
        <f t="shared" si="1"/>
        <v>0</v>
      </c>
      <c r="H10" s="128">
        <f t="shared" si="1"/>
        <v>0</v>
      </c>
      <c r="I10" s="128">
        <f t="shared" si="1"/>
        <v>0</v>
      </c>
      <c r="J10" s="128">
        <f t="shared" si="1"/>
        <v>0</v>
      </c>
      <c r="K10" s="128">
        <f t="shared" si="1"/>
        <v>0</v>
      </c>
      <c r="L10" s="128">
        <f t="shared" si="1"/>
        <v>0</v>
      </c>
      <c r="M10" s="128">
        <f t="shared" si="1"/>
        <v>0</v>
      </c>
      <c r="N10" s="128">
        <f t="shared" si="1"/>
        <v>0</v>
      </c>
      <c r="O10" s="128">
        <f t="shared" si="1"/>
        <v>0</v>
      </c>
    </row>
    <row r="11" spans="1:7" s="27" customFormat="1" ht="12.75">
      <c r="A11" s="26"/>
      <c r="B11" s="51"/>
      <c r="C11" s="51"/>
      <c r="D11" s="51"/>
      <c r="E11" s="51"/>
      <c r="F11" s="51"/>
      <c r="G11" s="51"/>
    </row>
    <row r="12" spans="1:7" s="27" customFormat="1" ht="12.75">
      <c r="A12" s="26"/>
      <c r="B12" s="51"/>
      <c r="C12" s="51"/>
      <c r="D12" s="51"/>
      <c r="E12" s="51"/>
      <c r="F12" s="51"/>
      <c r="G12" s="51"/>
    </row>
    <row r="13" spans="1:7" s="27" customFormat="1" ht="12.75">
      <c r="A13" s="27" t="s">
        <v>70</v>
      </c>
      <c r="B13" s="27">
        <v>0.5</v>
      </c>
      <c r="C13" s="27" t="s">
        <v>71</v>
      </c>
      <c r="E13" s="51"/>
      <c r="F13" s="51"/>
      <c r="G13" s="51"/>
    </row>
    <row r="14" spans="1:7" s="27" customFormat="1" ht="12.75">
      <c r="A14" s="27" t="s">
        <v>56</v>
      </c>
      <c r="B14" s="27">
        <v>7.5</v>
      </c>
      <c r="C14" s="27" t="s">
        <v>69</v>
      </c>
      <c r="E14" s="51"/>
      <c r="F14" s="51"/>
      <c r="G14" s="51"/>
    </row>
    <row r="15" spans="1:7" s="27" customFormat="1" ht="12.75">
      <c r="A15" s="27" t="s">
        <v>67</v>
      </c>
      <c r="B15" s="27">
        <v>0.75</v>
      </c>
      <c r="E15" s="51"/>
      <c r="F15" s="51"/>
      <c r="G15" s="51"/>
    </row>
    <row r="16" spans="1:7" ht="12.75">
      <c r="A16" s="1"/>
      <c r="B16" s="4"/>
      <c r="C16" s="4"/>
      <c r="D16" s="4"/>
      <c r="E16" s="4"/>
      <c r="F16" s="4"/>
      <c r="G16" s="4"/>
    </row>
    <row r="17" s="55" customFormat="1" ht="12.75" customHeight="1">
      <c r="A17" s="56" t="s">
        <v>135</v>
      </c>
    </row>
    <row r="18" s="55" customFormat="1" ht="12.75"/>
    <row r="19" spans="1:8" s="55" customFormat="1" ht="12.75">
      <c r="A19" s="56" t="s">
        <v>68</v>
      </c>
      <c r="B19" s="56">
        <f>'Résumé scénarios'!K7</f>
        <v>0</v>
      </c>
      <c r="C19" s="56">
        <f>'Résumé scénarios'!L7</f>
        <v>0.2</v>
      </c>
      <c r="D19" s="56">
        <f>'Résumé scénarios'!M7</f>
        <v>0.4</v>
      </c>
      <c r="E19" s="56">
        <f>'Résumé scénarios'!N7</f>
        <v>0.5</v>
      </c>
      <c r="F19" s="56">
        <f>'Résumé scénarios'!O7</f>
        <v>0.6</v>
      </c>
      <c r="G19" s="56">
        <f>'Résumé scénarios'!P7</f>
        <v>0.8</v>
      </c>
      <c r="H19" s="56">
        <f>'Résumé scénarios'!Q7</f>
        <v>0.9</v>
      </c>
    </row>
    <row r="20" spans="1:8" s="55" customFormat="1" ht="12.75">
      <c r="A20" s="55" t="s">
        <v>3</v>
      </c>
      <c r="B20" s="109">
        <f>'Résumé scénarios'!K11</f>
        <v>0</v>
      </c>
      <c r="C20" s="109">
        <f>'Résumé scénarios'!L11</f>
        <v>0</v>
      </c>
      <c r="D20" s="109">
        <f>'Résumé scénarios'!M11</f>
        <v>0</v>
      </c>
      <c r="E20" s="109">
        <f>'Résumé scénarios'!N11</f>
        <v>0</v>
      </c>
      <c r="F20" s="109">
        <f>'Résumé scénarios'!O11</f>
        <v>0</v>
      </c>
      <c r="G20" s="109">
        <f>'Résumé scénarios'!P11</f>
        <v>0</v>
      </c>
      <c r="H20" s="109">
        <f>'Résumé scénarios'!Q11</f>
        <v>0</v>
      </c>
    </row>
    <row r="21" spans="1:8" s="55" customFormat="1" ht="12.75">
      <c r="A21" s="55" t="s">
        <v>4</v>
      </c>
      <c r="B21" s="109">
        <f>'Résumé scénarios'!K12</f>
        <v>0</v>
      </c>
      <c r="C21" s="109">
        <f>'Résumé scénarios'!L12</f>
        <v>0</v>
      </c>
      <c r="D21" s="109">
        <f>'Résumé scénarios'!M12</f>
        <v>0</v>
      </c>
      <c r="E21" s="109">
        <f>'Résumé scénarios'!N12</f>
        <v>0</v>
      </c>
      <c r="F21" s="109">
        <f>'Résumé scénarios'!O12</f>
        <v>0</v>
      </c>
      <c r="G21" s="109">
        <f>'Résumé scénarios'!P12</f>
        <v>0</v>
      </c>
      <c r="H21" s="109">
        <f>'Résumé scénarios'!Q12</f>
        <v>0</v>
      </c>
    </row>
    <row r="22" spans="1:8" s="55" customFormat="1" ht="12.75">
      <c r="A22" s="55" t="s">
        <v>173</v>
      </c>
      <c r="B22" s="109">
        <f>'Résumé scénarios'!K13</f>
        <v>0</v>
      </c>
      <c r="C22" s="109">
        <f>'Résumé scénarios'!L13</f>
        <v>0</v>
      </c>
      <c r="D22" s="109">
        <f>'Résumé scénarios'!M13</f>
        <v>0</v>
      </c>
      <c r="E22" s="109">
        <f>'Résumé scénarios'!N13</f>
        <v>0</v>
      </c>
      <c r="F22" s="109">
        <f>'Résumé scénarios'!O13</f>
        <v>0</v>
      </c>
      <c r="G22" s="109">
        <f>'Résumé scénarios'!P13</f>
        <v>0</v>
      </c>
      <c r="H22" s="109">
        <f>'Résumé scénarios'!Q13</f>
        <v>0</v>
      </c>
    </row>
    <row r="23" spans="1:8" s="55" customFormat="1" ht="12.75">
      <c r="A23" s="55" t="s">
        <v>174</v>
      </c>
      <c r="B23" s="128">
        <f aca="true" t="shared" si="2" ref="B23:H23">B22*100</f>
        <v>0</v>
      </c>
      <c r="C23" s="128">
        <f t="shared" si="2"/>
        <v>0</v>
      </c>
      <c r="D23" s="128">
        <f t="shared" si="2"/>
        <v>0</v>
      </c>
      <c r="E23" s="128">
        <f t="shared" si="2"/>
        <v>0</v>
      </c>
      <c r="F23" s="128">
        <f t="shared" si="2"/>
        <v>0</v>
      </c>
      <c r="G23" s="128">
        <f t="shared" si="2"/>
        <v>0</v>
      </c>
      <c r="H23" s="128">
        <f t="shared" si="2"/>
        <v>0</v>
      </c>
    </row>
    <row r="24" spans="2:7" s="55" customFormat="1" ht="12.75">
      <c r="B24" s="57"/>
      <c r="C24" s="57"/>
      <c r="D24" s="57"/>
      <c r="E24" s="57"/>
      <c r="F24" s="57"/>
      <c r="G24" s="57"/>
    </row>
    <row r="25" spans="1:8" s="55" customFormat="1" ht="12.75">
      <c r="A25" s="55" t="s">
        <v>130</v>
      </c>
      <c r="B25" s="57"/>
      <c r="C25" s="57"/>
      <c r="D25" s="57"/>
      <c r="E25" s="57"/>
      <c r="F25" s="57"/>
      <c r="G25" s="57"/>
      <c r="H25" s="57"/>
    </row>
    <row r="26" spans="2:7" s="55" customFormat="1" ht="12.75">
      <c r="B26" s="57"/>
      <c r="C26" s="57"/>
      <c r="D26" s="57"/>
      <c r="E26" s="57"/>
      <c r="F26" s="57"/>
      <c r="G26" s="57"/>
    </row>
    <row r="27" spans="2:7" s="55" customFormat="1" ht="12.75">
      <c r="B27" s="57"/>
      <c r="C27" s="57"/>
      <c r="D27" s="57"/>
      <c r="E27" s="57"/>
      <c r="F27" s="57"/>
      <c r="G27" s="57"/>
    </row>
    <row r="28" spans="1:7" s="55" customFormat="1" ht="12.75">
      <c r="A28" s="55" t="s">
        <v>66</v>
      </c>
      <c r="B28" s="55">
        <v>1000000</v>
      </c>
      <c r="C28" s="55" t="s">
        <v>2</v>
      </c>
      <c r="D28" s="57"/>
      <c r="E28" s="57"/>
      <c r="F28" s="57"/>
      <c r="G28" s="57"/>
    </row>
    <row r="29" spans="1:7" s="55" customFormat="1" ht="12.75">
      <c r="A29" s="55" t="s">
        <v>56</v>
      </c>
      <c r="B29" s="55">
        <v>7.5</v>
      </c>
      <c r="C29" s="55" t="s">
        <v>69</v>
      </c>
      <c r="D29" s="57"/>
      <c r="E29" s="57"/>
      <c r="F29" s="57"/>
      <c r="G29" s="57"/>
    </row>
    <row r="30" spans="1:7" s="55" customFormat="1" ht="12.75">
      <c r="A30" s="55" t="s">
        <v>67</v>
      </c>
      <c r="B30" s="55">
        <v>0.75</v>
      </c>
      <c r="D30" s="57"/>
      <c r="E30" s="57"/>
      <c r="F30" s="57"/>
      <c r="G30" s="57"/>
    </row>
    <row r="32" s="64" customFormat="1" ht="12.75">
      <c r="A32" s="63" t="s">
        <v>136</v>
      </c>
    </row>
    <row r="33" s="64" customFormat="1" ht="12.75"/>
    <row r="34" spans="1:7" s="64" customFormat="1" ht="12.75">
      <c r="A34" s="63" t="s">
        <v>133</v>
      </c>
      <c r="B34" s="63">
        <f>'Résumé scénarios'!E6</f>
        <v>2</v>
      </c>
      <c r="C34" s="63">
        <f>'Résumé scénarios'!F6</f>
        <v>5</v>
      </c>
      <c r="D34" s="63">
        <f>'Résumé scénarios'!G6</f>
        <v>7.5</v>
      </c>
      <c r="E34" s="63">
        <f>'Résumé scénarios'!H6</f>
        <v>10</v>
      </c>
      <c r="F34" s="63">
        <f>'Résumé scénarios'!I6</f>
        <v>12.5</v>
      </c>
      <c r="G34" s="63">
        <f>'Résumé scénarios'!J6</f>
        <v>15</v>
      </c>
    </row>
    <row r="35" spans="1:7" s="64" customFormat="1" ht="12.75">
      <c r="A35" s="119" t="s">
        <v>3</v>
      </c>
      <c r="B35" s="126">
        <f>'Résumé scénarios'!E11</f>
        <v>0</v>
      </c>
      <c r="C35" s="126">
        <f>'Résumé scénarios'!F11</f>
        <v>0</v>
      </c>
      <c r="D35" s="126">
        <f>'Résumé scénarios'!G11</f>
        <v>0</v>
      </c>
      <c r="E35" s="126">
        <f>'Résumé scénarios'!H11</f>
        <v>0</v>
      </c>
      <c r="F35" s="126">
        <f>'Résumé scénarios'!I11</f>
        <v>0</v>
      </c>
      <c r="G35" s="126">
        <f>'Résumé scénarios'!J11</f>
        <v>0</v>
      </c>
    </row>
    <row r="36" spans="1:7" s="64" customFormat="1" ht="12.75">
      <c r="A36" s="119" t="s">
        <v>4</v>
      </c>
      <c r="B36" s="126">
        <f>'Résumé scénarios'!E12</f>
        <v>0</v>
      </c>
      <c r="C36" s="126">
        <f>'Résumé scénarios'!F12</f>
        <v>0</v>
      </c>
      <c r="D36" s="126">
        <f>'Résumé scénarios'!G12</f>
        <v>0</v>
      </c>
      <c r="E36" s="126">
        <f>'Résumé scénarios'!H12</f>
        <v>0</v>
      </c>
      <c r="F36" s="126">
        <f>'Résumé scénarios'!I12</f>
        <v>0</v>
      </c>
      <c r="G36" s="126">
        <f>'Résumé scénarios'!J12</f>
        <v>0</v>
      </c>
    </row>
    <row r="37" spans="1:7" s="64" customFormat="1" ht="12.75">
      <c r="A37" s="119" t="s">
        <v>173</v>
      </c>
      <c r="B37" s="126">
        <f>'Résumé scénarios'!E13</f>
        <v>0</v>
      </c>
      <c r="C37" s="126">
        <f>'Résumé scénarios'!F13</f>
        <v>0</v>
      </c>
      <c r="D37" s="126">
        <f>'Résumé scénarios'!G13</f>
        <v>0</v>
      </c>
      <c r="E37" s="126">
        <f>'Résumé scénarios'!H13</f>
        <v>0</v>
      </c>
      <c r="F37" s="126">
        <f>'Résumé scénarios'!I13</f>
        <v>0</v>
      </c>
      <c r="G37" s="126">
        <f>'Résumé scénarios'!J13</f>
        <v>0</v>
      </c>
    </row>
    <row r="38" spans="1:7" s="64" customFormat="1" ht="12.75">
      <c r="A38" s="119" t="s">
        <v>174</v>
      </c>
      <c r="B38" s="128">
        <f aca="true" t="shared" si="3" ref="B38:G38">B37*100</f>
        <v>0</v>
      </c>
      <c r="C38" s="128">
        <f t="shared" si="3"/>
        <v>0</v>
      </c>
      <c r="D38" s="128">
        <f t="shared" si="3"/>
        <v>0</v>
      </c>
      <c r="E38" s="128">
        <f t="shared" si="3"/>
        <v>0</v>
      </c>
      <c r="F38" s="128">
        <f t="shared" si="3"/>
        <v>0</v>
      </c>
      <c r="G38" s="128">
        <f t="shared" si="3"/>
        <v>0</v>
      </c>
    </row>
    <row r="39" spans="1:6" s="64" customFormat="1" ht="12.75">
      <c r="A39" s="119"/>
      <c r="B39" s="120"/>
      <c r="C39" s="122"/>
      <c r="D39" s="122"/>
      <c r="E39" s="123"/>
      <c r="F39" s="123"/>
    </row>
    <row r="40" spans="1:7" s="64" customFormat="1" ht="12.75">
      <c r="A40" s="119" t="s">
        <v>130</v>
      </c>
      <c r="B40" s="120"/>
      <c r="C40" s="120"/>
      <c r="D40" s="120"/>
      <c r="E40" s="120"/>
      <c r="F40" s="120"/>
      <c r="G40" s="120"/>
    </row>
    <row r="41" spans="1:7" s="64" customFormat="1" ht="12.75">
      <c r="A41" s="119"/>
      <c r="B41" s="120"/>
      <c r="C41" s="120"/>
      <c r="D41" s="120"/>
      <c r="E41" s="120"/>
      <c r="F41" s="120"/>
      <c r="G41" s="120"/>
    </row>
    <row r="42" s="64" customFormat="1" ht="12.75"/>
    <row r="43" spans="1:3" s="64" customFormat="1" ht="12.75">
      <c r="A43" s="64" t="s">
        <v>66</v>
      </c>
      <c r="B43" s="121">
        <v>1000000</v>
      </c>
      <c r="C43" s="64" t="s">
        <v>2</v>
      </c>
    </row>
    <row r="44" spans="1:3" s="64" customFormat="1" ht="12.75">
      <c r="A44" s="64" t="s">
        <v>137</v>
      </c>
      <c r="B44" s="64">
        <v>0.5</v>
      </c>
      <c r="C44" s="64" t="s">
        <v>71</v>
      </c>
    </row>
    <row r="45" spans="1:2" s="64" customFormat="1" ht="12.75">
      <c r="A45" s="64" t="s">
        <v>138</v>
      </c>
      <c r="B45" s="64">
        <v>0.75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Cécile</cp:lastModifiedBy>
  <cp:lastPrinted>2003-01-28T10:47:22Z</cp:lastPrinted>
  <dcterms:created xsi:type="dcterms:W3CDTF">2000-09-17T21:16:57Z</dcterms:created>
  <dcterms:modified xsi:type="dcterms:W3CDTF">2008-04-30T14:53:48Z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-338796065</vt:i4>
  </property>
  <property fmtid="{D5CDD505-2E9C-101B-9397-08002B2CF9AE}" pid="3" name="_EmailSubject">
    <vt:lpwstr>lecture on Measuring Sustainability</vt:lpwstr>
  </property>
  <property fmtid="{D5CDD505-2E9C-101B-9397-08002B2CF9AE}" pid="4" name="_AuthorEmail">
    <vt:lpwstr>ncgk@bond.campus.ncl.ac.uk</vt:lpwstr>
  </property>
  <property fmtid="{D5CDD505-2E9C-101B-9397-08002B2CF9AE}" pid="5" name="_AuthorEmailDisplayName">
    <vt:lpwstr>C G Kilsby</vt:lpwstr>
  </property>
</Properties>
</file>