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chartsheets/sheet1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5"/>
  </bookViews>
  <sheets>
    <sheet name="information" sheetId="1" r:id="rId1"/>
    <sheet name="données" sheetId="2" r:id="rId2"/>
    <sheet name="indice phi" sheetId="3" r:id="rId3"/>
    <sheet name="indice W" sheetId="4" r:id="rId4"/>
    <sheet name="indice W min" sheetId="5" r:id="rId5"/>
    <sheet name="SCS-CN" sheetId="6" r:id="rId6"/>
    <sheet name="Horton" sheetId="7" r:id="rId7"/>
    <sheet name="ComparGraph" sheetId="8" r:id="rId8"/>
  </sheets>
  <definedNames/>
  <calcPr fullCalcOnLoad="1"/>
</workbook>
</file>

<file path=xl/sharedStrings.xml><?xml version="1.0" encoding="utf-8"?>
<sst xmlns="http://schemas.openxmlformats.org/spreadsheetml/2006/main" count="209" uniqueCount="74">
  <si>
    <r>
      <t xml:space="preserve">Fonction de production de l'indice </t>
    </r>
    <r>
      <rPr>
        <b/>
        <sz val="16"/>
        <color indexed="10"/>
        <rFont val="Symbol"/>
        <family val="1"/>
      </rPr>
      <t>F</t>
    </r>
  </si>
  <si>
    <t>temps</t>
  </si>
  <si>
    <t>[h]</t>
  </si>
  <si>
    <t>[mm/h]</t>
  </si>
  <si>
    <t>lame brute cumulée P =</t>
  </si>
  <si>
    <t>[mm]</t>
  </si>
  <si>
    <t>lame nette cumulée =</t>
  </si>
  <si>
    <t>coefficient de ruissellement =</t>
  </si>
  <si>
    <t>[-]</t>
  </si>
  <si>
    <t>Information</t>
  </si>
  <si>
    <t>feuille</t>
  </si>
  <si>
    <t>données</t>
  </si>
  <si>
    <t>données concernant les intensités de pluie brute</t>
  </si>
  <si>
    <t>indice phi</t>
  </si>
  <si>
    <t>calcul des incréments de pluie nette selon la fonction de production du l'indice phi</t>
  </si>
  <si>
    <t>indice W</t>
  </si>
  <si>
    <t>calcul des incréments de pluie nette selon la fonction de production du l'indice W (proportionnel)</t>
  </si>
  <si>
    <t>SCS-CN</t>
  </si>
  <si>
    <t>calcul des incréments de pluie nette selon la fonction de production du SCS-CN</t>
  </si>
  <si>
    <t>Horton</t>
  </si>
  <si>
    <t>calcul des incréments de pluie nette selon la fonction de production de Horton</t>
  </si>
  <si>
    <t xml:space="preserve">  : cellule dont on peut modifier la valeur</t>
  </si>
  <si>
    <t xml:space="preserve">  : cellule contenant une formule --&gt;&gt; à ne pas modifier</t>
  </si>
  <si>
    <t>Données</t>
  </si>
  <si>
    <t>Fonction de production du SCS-CN</t>
  </si>
  <si>
    <t>lame brute
cumulée</t>
  </si>
  <si>
    <t>pertes initiales
cumulées</t>
  </si>
  <si>
    <t>infiltration
cumulée</t>
  </si>
  <si>
    <t>lame nette
cumulée</t>
  </si>
  <si>
    <t>intensité
nette</t>
  </si>
  <si>
    <t>-</t>
  </si>
  <si>
    <t>lame nette cumulée Q =</t>
  </si>
  <si>
    <t>pertes initiales Ia =</t>
  </si>
  <si>
    <t>pertes potentielles maximales S =</t>
  </si>
  <si>
    <t>Curve Number =</t>
  </si>
  <si>
    <t>Fonction de production de Horton</t>
  </si>
  <si>
    <t>Pluie nette</t>
  </si>
  <si>
    <t>Cr</t>
  </si>
  <si>
    <t>Ia</t>
  </si>
  <si>
    <t>intensité
totale</t>
  </si>
  <si>
    <r>
      <t>taux initial d'infiltration i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</si>
  <si>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taux final d'infiltration i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=</t>
    </r>
  </si>
  <si>
    <r>
      <t xml:space="preserve">constante empirique </t>
    </r>
    <r>
      <rPr>
        <sz val="10"/>
        <rFont val="Symbol"/>
        <family val="1"/>
      </rPr>
      <t>g</t>
    </r>
    <r>
      <rPr>
        <sz val="10"/>
        <rFont val="Arial"/>
        <family val="0"/>
      </rPr>
      <t xml:space="preserve"> =</t>
    </r>
  </si>
  <si>
    <t>[1/h]</t>
  </si>
  <si>
    <t>taux
d'infiltration</t>
  </si>
  <si>
    <t>Intervalle 1</t>
  </si>
  <si>
    <t>Intervalle 2</t>
  </si>
  <si>
    <t>Intervalle 3</t>
  </si>
  <si>
    <t>Intervalle 4</t>
  </si>
  <si>
    <t>Intervalle 5</t>
  </si>
  <si>
    <t>Pluie Intervalle</t>
  </si>
  <si>
    <t>Indice PHI</t>
  </si>
  <si>
    <t>&lt;0</t>
  </si>
  <si>
    <t>Impossible!</t>
  </si>
  <si>
    <t>OK!!!!</t>
  </si>
  <si>
    <r>
      <t>D</t>
    </r>
    <r>
      <rPr>
        <sz val="10"/>
        <rFont val="Arial"/>
        <family val="0"/>
      </rPr>
      <t>t</t>
    </r>
  </si>
  <si>
    <t>R</t>
  </si>
  <si>
    <t>lame ruissellée =</t>
  </si>
  <si>
    <t xml:space="preserve"> =</t>
  </si>
  <si>
    <t>uniquement pour la représentation graphique</t>
  </si>
  <si>
    <r>
      <t>i</t>
    </r>
    <r>
      <rPr>
        <b/>
        <vertAlign val="subscript"/>
        <sz val="10"/>
        <color indexed="12"/>
        <rFont val="Arial"/>
        <family val="2"/>
      </rPr>
      <t>totale</t>
    </r>
    <r>
      <rPr>
        <b/>
        <sz val="10"/>
        <color indexed="12"/>
        <rFont val="Arial"/>
        <family val="2"/>
      </rPr>
      <t xml:space="preserve"> - i</t>
    </r>
    <r>
      <rPr>
        <b/>
        <vertAlign val="subscript"/>
        <sz val="10"/>
        <color indexed="12"/>
        <rFont val="Arial"/>
        <family val="2"/>
      </rPr>
      <t>nette</t>
    </r>
  </si>
  <si>
    <t>intensité de
la pluie nette</t>
  </si>
  <si>
    <t>lame totale ruisselée Qtot =</t>
  </si>
  <si>
    <t>CR =</t>
  </si>
  <si>
    <t>lame totale
cumulée P(t)</t>
  </si>
  <si>
    <t>pertes initiales
cumulées Ia</t>
  </si>
  <si>
    <t>pluie
nette</t>
  </si>
  <si>
    <t>pluie totale *
(moins Ia)</t>
  </si>
  <si>
    <t>ComparGraph</t>
  </si>
  <si>
    <t>représentation graphique des intensités de pluie nette calculées à l'aide des différentes méthodes</t>
  </si>
  <si>
    <t>indice W min</t>
  </si>
  <si>
    <t>calcul des incréments de pluie nette selon la fonction de production du l'indice W minimum</t>
  </si>
  <si>
    <t>Fonction de production de l'indice W minimum</t>
  </si>
  <si>
    <t xml:space="preserve">Fonction de production de l'indice W </t>
  </si>
</sst>
</file>

<file path=xl/styles.xml><?xml version="1.0" encoding="utf-8"?>
<styleSheet xmlns="http://schemas.openxmlformats.org/spreadsheetml/2006/main">
  <numFmts count="4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0.00000"/>
    <numFmt numFmtId="176" formatCode="0.0000000"/>
    <numFmt numFmtId="177" formatCode="0.000000"/>
    <numFmt numFmtId="178" formatCode="d/mm/yy\ hh:mm"/>
    <numFmt numFmtId="179" formatCode="d/mm\ hh:mm"/>
    <numFmt numFmtId="180" formatCode="d\ hh:mm"/>
    <numFmt numFmtId="181" formatCode="0.00000000"/>
    <numFmt numFmtId="182" formatCode="0.000000000"/>
    <numFmt numFmtId="183" formatCode="0.0000000000"/>
    <numFmt numFmtId="184" formatCode="0.00000000000"/>
    <numFmt numFmtId="185" formatCode="d/mm"/>
    <numFmt numFmtId="186" formatCode="0.000E+00"/>
    <numFmt numFmtId="187" formatCode="0.0E+00"/>
    <numFmt numFmtId="188" formatCode="0E+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0000000000000000"/>
  </numFmts>
  <fonts count="26">
    <font>
      <sz val="10"/>
      <name val="Arial"/>
      <family val="0"/>
    </font>
    <font>
      <b/>
      <sz val="16"/>
      <color indexed="10"/>
      <name val="Arial"/>
      <family val="2"/>
    </font>
    <font>
      <b/>
      <sz val="16"/>
      <color indexed="10"/>
      <name val="Symbol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0"/>
    </font>
    <font>
      <sz val="12"/>
      <name val="Arial"/>
      <family val="2"/>
    </font>
    <font>
      <sz val="10.25"/>
      <name val="Arial"/>
      <family val="0"/>
    </font>
    <font>
      <b/>
      <i/>
      <sz val="12"/>
      <color indexed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10"/>
      <name val="Symbol"/>
      <family val="1"/>
    </font>
    <font>
      <sz val="9"/>
      <name val="Arial"/>
      <family val="0"/>
    </font>
    <font>
      <sz val="8.5"/>
      <name val="Arial"/>
      <family val="0"/>
    </font>
    <font>
      <sz val="11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72" fontId="0" fillId="2" borderId="0" xfId="0" applyNumberFormat="1" applyFill="1" applyAlignment="1">
      <alignment horizontal="center"/>
    </xf>
    <xf numFmtId="172" fontId="0" fillId="0" borderId="0" xfId="0" applyNumberFormat="1" applyFill="1" applyAlignment="1">
      <alignment horizontal="left"/>
    </xf>
    <xf numFmtId="17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 horizontal="center"/>
    </xf>
    <xf numFmtId="17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 horizontal="left"/>
    </xf>
    <xf numFmtId="175" fontId="0" fillId="0" borderId="0" xfId="0" applyNumberFormat="1" applyFill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172" fontId="0" fillId="3" borderId="0" xfId="0" applyNumberFormat="1" applyFill="1" applyBorder="1" applyAlignment="1">
      <alignment horizontal="center"/>
    </xf>
    <xf numFmtId="0" fontId="6" fillId="0" borderId="0" xfId="0" applyFont="1" applyAlignment="1">
      <alignment horizontal="right"/>
    </xf>
    <xf numFmtId="172" fontId="0" fillId="0" borderId="0" xfId="0" applyNumberFormat="1" applyFill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172" fontId="0" fillId="4" borderId="0" xfId="0" applyNumberFormat="1" applyFill="1" applyBorder="1" applyAlignment="1">
      <alignment horizontal="center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172" fontId="14" fillId="2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172" fontId="0" fillId="3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center"/>
    </xf>
    <xf numFmtId="2" fontId="3" fillId="3" borderId="0" xfId="0" applyNumberFormat="1" applyFont="1" applyFill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172" fontId="14" fillId="0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Hyétogrammes de pluie totale et nette 
Méthode Indice Phi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0225"/>
          <c:w val="0.86975"/>
          <c:h val="0.74825"/>
        </c:manualLayout>
      </c:layout>
      <c:barChart>
        <c:barDir val="col"/>
        <c:grouping val="stacked"/>
        <c:varyColors val="0"/>
        <c:ser>
          <c:idx val="1"/>
          <c:order val="0"/>
          <c:tx>
            <c:v>Pluie totale - Pluie nette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'indice phi'!$C$13:$C$32</c:f>
              <c:numCache/>
            </c:numRef>
          </c:cat>
          <c:val>
            <c:numRef>
              <c:f>'indice phi'!$W$13:$W$32</c:f>
              <c:numCache/>
            </c:numRef>
          </c:val>
        </c:ser>
        <c:ser>
          <c:idx val="0"/>
          <c:order val="1"/>
          <c:tx>
            <c:v>Pluie nette (indice Phi)</c:v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'indice phi'!$C$13:$C$32</c:f>
              <c:numCache/>
            </c:numRef>
          </c:cat>
          <c:val>
            <c:numRef>
              <c:f>'indice phi'!$X$13:$X$32</c:f>
              <c:numCache/>
            </c:numRef>
          </c:val>
        </c:ser>
        <c:overlap val="100"/>
        <c:gapWidth val="0"/>
        <c:axId val="13218502"/>
        <c:axId val="51857655"/>
      </c:barChart>
      <c:catAx>
        <c:axId val="13218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 [h]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1857655"/>
        <c:crosses val="autoZero"/>
        <c:auto val="1"/>
        <c:lblOffset val="100"/>
        <c:noMultiLvlLbl val="0"/>
      </c:catAx>
      <c:valAx>
        <c:axId val="51857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Intensité [mm/h]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32185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75"/>
          <c:y val="0.90825"/>
          <c:w val="0.68525"/>
          <c:h val="0.050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Hyétogrammes de pluie totale et nette  
Méthode de l'indice W (proportionnelle)</a:t>
            </a:r>
          </a:p>
        </c:rich>
      </c:tx>
      <c:layout>
        <c:manualLayout>
          <c:xMode val="factor"/>
          <c:yMode val="factor"/>
          <c:x val="0.018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"/>
          <c:w val="0.9365"/>
          <c:h val="0.74075"/>
        </c:manualLayout>
      </c:layout>
      <c:barChart>
        <c:barDir val="col"/>
        <c:grouping val="stacked"/>
        <c:varyColors val="0"/>
        <c:ser>
          <c:idx val="1"/>
          <c:order val="0"/>
          <c:tx>
            <c:v>Pluie totale - Pluie nette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'indice W'!$C$12:$C$31</c:f>
              <c:numCache/>
            </c:numRef>
          </c:cat>
          <c:val>
            <c:numRef>
              <c:f>'indice W'!$S$12:$S$31</c:f>
              <c:numCache/>
            </c:numRef>
          </c:val>
        </c:ser>
        <c:ser>
          <c:idx val="0"/>
          <c:order val="1"/>
          <c:tx>
            <c:v>Pluie nette (Indice W)</c:v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'indice W'!$C$12:$C$31</c:f>
              <c:numCache/>
            </c:numRef>
          </c:cat>
          <c:val>
            <c:numRef>
              <c:f>'indice W'!$T$12:$T$31</c:f>
              <c:numCache/>
            </c:numRef>
          </c:val>
        </c:ser>
        <c:overlap val="100"/>
        <c:gapWidth val="0"/>
        <c:axId val="64065712"/>
        <c:axId val="39720497"/>
      </c:barChart>
      <c:catAx>
        <c:axId val="64065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 [h]</a:t>
                </a:r>
              </a:p>
            </c:rich>
          </c:tx>
          <c:layout>
            <c:manualLayout>
              <c:xMode val="factor"/>
              <c:yMode val="factor"/>
              <c:x val="0.005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9720497"/>
        <c:crosses val="autoZero"/>
        <c:auto val="1"/>
        <c:lblOffset val="100"/>
        <c:noMultiLvlLbl val="0"/>
      </c:catAx>
      <c:valAx>
        <c:axId val="39720497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Intensité [mm/h]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4065712"/>
        <c:crossesAt val="1"/>
        <c:crossBetween val="between"/>
        <c:dispUnits/>
        <c:majorUnit val="1"/>
        <c:minorUnit val="0.1"/>
      </c:valAx>
      <c:spPr>
        <a:noFill/>
      </c:spPr>
    </c:plotArea>
    <c:legend>
      <c:legendPos val="b"/>
      <c:layout>
        <c:manualLayout>
          <c:xMode val="edge"/>
          <c:yMode val="edge"/>
          <c:x val="0.12975"/>
          <c:y val="0.92175"/>
          <c:w val="0.76325"/>
          <c:h val="0.07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Hyétogrammes de pluie totale et nette  
Méthode de l'indice W</a:t>
            </a:r>
          </a:p>
        </c:rich>
      </c:tx>
      <c:layout>
        <c:manualLayout>
          <c:xMode val="factor"/>
          <c:yMode val="factor"/>
          <c:x val="0.034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"/>
          <c:w val="0.925"/>
          <c:h val="0.75775"/>
        </c:manualLayout>
      </c:layout>
      <c:barChart>
        <c:barDir val="col"/>
        <c:grouping val="stacked"/>
        <c:varyColors val="0"/>
        <c:ser>
          <c:idx val="1"/>
          <c:order val="0"/>
          <c:tx>
            <c:v>Pluie totale - Pluie nette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'indice W min'!$C$12:$C$31</c:f>
              <c:numCache/>
            </c:numRef>
          </c:cat>
          <c:val>
            <c:numRef>
              <c:f>'indice W min'!$S$12:$S$31</c:f>
              <c:numCache/>
            </c:numRef>
          </c:val>
        </c:ser>
        <c:ser>
          <c:idx val="0"/>
          <c:order val="1"/>
          <c:tx>
            <c:v>Pluie nette (Indice W)</c:v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'indice W min'!$C$12:$C$31</c:f>
              <c:numCache/>
            </c:numRef>
          </c:cat>
          <c:val>
            <c:numRef>
              <c:f>'indice W min'!$T$12:$T$31</c:f>
              <c:numCache/>
            </c:numRef>
          </c:val>
        </c:ser>
        <c:overlap val="100"/>
        <c:gapWidth val="0"/>
        <c:axId val="21940154"/>
        <c:axId val="63243659"/>
      </c:barChart>
      <c:catAx>
        <c:axId val="21940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 [h]</a:t>
                </a:r>
              </a:p>
            </c:rich>
          </c:tx>
          <c:layout>
            <c:manualLayout>
              <c:xMode val="factor"/>
              <c:yMode val="factor"/>
              <c:x val="0.001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243659"/>
        <c:crosses val="autoZero"/>
        <c:auto val="1"/>
        <c:lblOffset val="100"/>
        <c:noMultiLvlLbl val="0"/>
      </c:catAx>
      <c:valAx>
        <c:axId val="63243659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Intensité [mm/h]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21940154"/>
        <c:crossesAt val="1"/>
        <c:crossBetween val="between"/>
        <c:dispUnits/>
        <c:majorUnit val="1"/>
        <c:minorUnit val="0.1"/>
      </c:valAx>
      <c:spPr>
        <a:noFill/>
      </c:spPr>
    </c:plotArea>
    <c:legend>
      <c:legendPos val="b"/>
      <c:layout>
        <c:manualLayout>
          <c:xMode val="edge"/>
          <c:yMode val="edge"/>
          <c:x val="0.14425"/>
          <c:y val="0.918"/>
          <c:w val="0.7795"/>
          <c:h val="0.062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Hyétogrammes de pluie totale et nette  
Méthode du SCS-CN</a:t>
            </a:r>
          </a:p>
        </c:rich>
      </c:tx>
      <c:layout>
        <c:manualLayout>
          <c:xMode val="factor"/>
          <c:yMode val="factor"/>
          <c:x val="0.034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1"/>
          <c:w val="0.92"/>
          <c:h val="0.7465"/>
        </c:manualLayout>
      </c:layout>
      <c:barChart>
        <c:barDir val="col"/>
        <c:grouping val="stacked"/>
        <c:varyColors val="0"/>
        <c:ser>
          <c:idx val="1"/>
          <c:order val="0"/>
          <c:tx>
            <c:v>Pluie totale - Pluie nette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'SCS-CN'!$C$12:$C$31</c:f>
              <c:numCache/>
            </c:numRef>
          </c:cat>
          <c:val>
            <c:numRef>
              <c:f>'SCS-CN'!$S$12:$S$31</c:f>
              <c:numCache/>
            </c:numRef>
          </c:val>
        </c:ser>
        <c:ser>
          <c:idx val="0"/>
          <c:order val="1"/>
          <c:tx>
            <c:v>Pluie nette (SCS-CN)</c:v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'SCS-CN'!$C$12:$C$31</c:f>
              <c:numCache/>
            </c:numRef>
          </c:cat>
          <c:val>
            <c:numRef>
              <c:f>'SCS-CN'!$T$12:$T$31</c:f>
              <c:numCache/>
            </c:numRef>
          </c:val>
        </c:ser>
        <c:overlap val="100"/>
        <c:gapWidth val="0"/>
        <c:axId val="32322020"/>
        <c:axId val="22462725"/>
      </c:barChart>
      <c:catAx>
        <c:axId val="3232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[h]</a:t>
                </a:r>
              </a:p>
            </c:rich>
          </c:tx>
          <c:layout>
            <c:manualLayout>
              <c:xMode val="factor"/>
              <c:yMode val="factor"/>
              <c:x val="0.001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462725"/>
        <c:crosses val="autoZero"/>
        <c:auto val="1"/>
        <c:lblOffset val="100"/>
        <c:noMultiLvlLbl val="0"/>
      </c:catAx>
      <c:valAx>
        <c:axId val="22462725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Intensité [mm/h]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2322020"/>
        <c:crossesAt val="1"/>
        <c:crossBetween val="between"/>
        <c:dispUnits/>
        <c:majorUnit val="1"/>
        <c:minorUnit val="0.1"/>
      </c:valAx>
      <c:spPr>
        <a:noFill/>
      </c:spPr>
    </c:plotArea>
    <c:legend>
      <c:legendPos val="b"/>
      <c:layout>
        <c:manualLayout>
          <c:xMode val="edge"/>
          <c:yMode val="edge"/>
          <c:x val="0.115"/>
          <c:y val="0.90825"/>
          <c:w val="0.84375"/>
          <c:h val="0.068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5"/>
          <c:y val="0.02975"/>
          <c:w val="0.811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Horton!$D$12:$D$31</c:f>
              <c:numCache/>
            </c:numRef>
          </c:val>
        </c:ser>
        <c:gapWidth val="0"/>
        <c:axId val="837934"/>
        <c:axId val="7541407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Horton!$M$12:$M$31</c:f>
              <c:numCache/>
            </c:numRef>
          </c:val>
          <c:smooth val="0"/>
        </c:ser>
        <c:axId val="763800"/>
        <c:axId val="6874201"/>
      </c:lineChart>
      <c:catAx>
        <c:axId val="837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 [h]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541407"/>
        <c:crosses val="autoZero"/>
        <c:auto val="1"/>
        <c:lblOffset val="100"/>
        <c:noMultiLvlLbl val="0"/>
      </c:catAx>
      <c:valAx>
        <c:axId val="7541407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Intensité [mm/h]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837934"/>
        <c:crossesAt val="1"/>
        <c:crossBetween val="between"/>
        <c:dispUnits/>
        <c:majorUnit val="1"/>
        <c:minorUnit val="0.1"/>
      </c:valAx>
      <c:catAx>
        <c:axId val="763800"/>
        <c:scaling>
          <c:orientation val="minMax"/>
        </c:scaling>
        <c:axPos val="b"/>
        <c:delete val="1"/>
        <c:majorTickMark val="in"/>
        <c:minorTickMark val="none"/>
        <c:tickLblPos val="nextTo"/>
        <c:crossAx val="6874201"/>
        <c:crosses val="autoZero"/>
        <c:auto val="1"/>
        <c:lblOffset val="100"/>
        <c:noMultiLvlLbl val="0"/>
      </c:catAx>
      <c:valAx>
        <c:axId val="6874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Taux d'infiltration [mm/h]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63800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Hyétogrammes de pluie totale et nette  
Méthode Fonction d'infiltration de Horton</a:t>
            </a:r>
          </a:p>
        </c:rich>
      </c:tx>
      <c:layout>
        <c:manualLayout>
          <c:xMode val="factor"/>
          <c:yMode val="factor"/>
          <c:x val="0.034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575"/>
          <c:w val="0.9205"/>
          <c:h val="0.741"/>
        </c:manualLayout>
      </c:layout>
      <c:barChart>
        <c:barDir val="col"/>
        <c:grouping val="stacked"/>
        <c:varyColors val="0"/>
        <c:ser>
          <c:idx val="1"/>
          <c:order val="0"/>
          <c:tx>
            <c:v>Pluie totale - Pluie nette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Horton!$C$12:$C$31</c:f>
              <c:numCache/>
            </c:numRef>
          </c:cat>
          <c:val>
            <c:numRef>
              <c:f>Horton!$P$12:$P$31</c:f>
              <c:numCache/>
            </c:numRef>
          </c:val>
        </c:ser>
        <c:ser>
          <c:idx val="0"/>
          <c:order val="1"/>
          <c:tx>
            <c:v>Pluie nette (Fonction de Horton)</c:v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Horton!$C$12:$C$31</c:f>
              <c:numCache/>
            </c:numRef>
          </c:cat>
          <c:val>
            <c:numRef>
              <c:f>Horton!$Q$12:$Q$31</c:f>
              <c:numCache/>
            </c:numRef>
          </c:val>
        </c:ser>
        <c:overlap val="100"/>
        <c:gapWidth val="0"/>
        <c:axId val="61867810"/>
        <c:axId val="19939379"/>
      </c:barChart>
      <c:lineChart>
        <c:grouping val="standard"/>
        <c:varyColors val="0"/>
        <c:ser>
          <c:idx val="1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Horton!$M$12:$M$31</c:f>
              <c:numCache/>
            </c:numRef>
          </c:val>
          <c:smooth val="0"/>
        </c:ser>
        <c:axId val="61867810"/>
        <c:axId val="19939379"/>
      </c:lineChart>
      <c:catAx>
        <c:axId val="61867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 [h]</a:t>
                </a:r>
              </a:p>
            </c:rich>
          </c:tx>
          <c:layout>
            <c:manualLayout>
              <c:xMode val="factor"/>
              <c:yMode val="factor"/>
              <c:x val="0.001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939379"/>
        <c:crosses val="autoZero"/>
        <c:auto val="1"/>
        <c:lblOffset val="100"/>
        <c:noMultiLvlLbl val="0"/>
      </c:catAx>
      <c:valAx>
        <c:axId val="19939379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Intensité [mm/h]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61867810"/>
        <c:crossesAt val="1"/>
        <c:crossBetween val="between"/>
        <c:dispUnits/>
        <c:majorUnit val="1"/>
        <c:minorUnit val="0.1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85"/>
          <c:y val="0.91325"/>
          <c:w val="0.83825"/>
          <c:h val="0.066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Hyétogrammes de pluie nette selon différentes fonctions de production</a:t>
            </a:r>
          </a:p>
        </c:rich>
      </c:tx>
      <c:layout>
        <c:manualLayout>
          <c:xMode val="factor"/>
          <c:yMode val="factor"/>
          <c:x val="0.034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665"/>
          <c:w val="0.95225"/>
          <c:h val="0.82575"/>
        </c:manualLayout>
      </c:layout>
      <c:barChart>
        <c:barDir val="col"/>
        <c:grouping val="clustered"/>
        <c:varyColors val="0"/>
        <c:ser>
          <c:idx val="3"/>
          <c:order val="0"/>
          <c:tx>
            <c:v>Pluie nette (Indice W)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'SCS-CN'!$C$12:$C$31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'SCS-CN'!$T$12:$T$31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0.006938414630022205</c:v>
                </c:pt>
                <c:pt idx="3">
                  <c:v>0.10854974183286759</c:v>
                </c:pt>
                <c:pt idx="4">
                  <c:v>0.42119019226953114</c:v>
                </c:pt>
                <c:pt idx="5">
                  <c:v>1.0096475736409136</c:v>
                </c:pt>
                <c:pt idx="6">
                  <c:v>1.33251313254895</c:v>
                </c:pt>
                <c:pt idx="7">
                  <c:v>1.9307144718979004</c:v>
                </c:pt>
                <c:pt idx="8">
                  <c:v>1.5475912355024022</c:v>
                </c:pt>
                <c:pt idx="9">
                  <c:v>0.5037319496076478</c:v>
                </c:pt>
                <c:pt idx="10">
                  <c:v>0</c:v>
                </c:pt>
                <c:pt idx="11">
                  <c:v>0.46973169533851333</c:v>
                </c:pt>
                <c:pt idx="12">
                  <c:v>0.23896495937403373</c:v>
                </c:pt>
                <c:pt idx="13">
                  <c:v>0.29028757217145085</c:v>
                </c:pt>
                <c:pt idx="14">
                  <c:v>0.3434463383614599</c:v>
                </c:pt>
                <c:pt idx="15">
                  <c:v>0.44896624478230507</c:v>
                </c:pt>
                <c:pt idx="16">
                  <c:v>0.10087922081356737</c:v>
                </c:pt>
                <c:pt idx="17">
                  <c:v>0.1520643145771352</c:v>
                </c:pt>
                <c:pt idx="18">
                  <c:v>0.05088570551242455</c:v>
                </c:pt>
                <c:pt idx="19">
                  <c:v>0.2558972371388748</c:v>
                </c:pt>
              </c:numCache>
            </c:numRef>
          </c:val>
        </c:ser>
        <c:ser>
          <c:idx val="4"/>
          <c:order val="1"/>
          <c:tx>
            <c:v>Pluie nette (indice Phi)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'indice phi'!$C$13:$C$32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'indice phi'!$X$13:$X$32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1.0223999999999998</c:v>
                </c:pt>
                <c:pt idx="5">
                  <c:v>2.3223999999999996</c:v>
                </c:pt>
                <c:pt idx="6">
                  <c:v>2.0223999999999998</c:v>
                </c:pt>
                <c:pt idx="7">
                  <c:v>2.7224</c:v>
                </c:pt>
                <c:pt idx="8">
                  <c:v>1.1223999999999998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5"/>
          <c:order val="2"/>
          <c:tx>
            <c:v>Pluie nette (Fonction de Horton)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Horton!$C$12:$C$31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Horton!$Q$12:$Q$31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0.8907658368958029</c:v>
                </c:pt>
                <c:pt idx="5">
                  <c:v>2.2756265636928807</c:v>
                </c:pt>
                <c:pt idx="6">
                  <c:v>1.9945615512534252</c:v>
                </c:pt>
                <c:pt idx="7">
                  <c:v>2.698786518060218</c:v>
                </c:pt>
                <c:pt idx="8">
                  <c:v>1.0997292355804391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6"/>
          <c:order val="3"/>
          <c:tx>
            <c:v>Pluie nette (SCS-CN)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'SCS-CN'!$C$12:$C$31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'SCS-CN'!$T$12:$T$31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0.006938414630022205</c:v>
                </c:pt>
                <c:pt idx="3">
                  <c:v>0.10854974183286759</c:v>
                </c:pt>
                <c:pt idx="4">
                  <c:v>0.42119019226953114</c:v>
                </c:pt>
                <c:pt idx="5">
                  <c:v>1.0096475736409136</c:v>
                </c:pt>
                <c:pt idx="6">
                  <c:v>1.33251313254895</c:v>
                </c:pt>
                <c:pt idx="7">
                  <c:v>1.9307144718979004</c:v>
                </c:pt>
                <c:pt idx="8">
                  <c:v>1.5475912355024022</c:v>
                </c:pt>
                <c:pt idx="9">
                  <c:v>0.5037319496076478</c:v>
                </c:pt>
                <c:pt idx="10">
                  <c:v>0</c:v>
                </c:pt>
                <c:pt idx="11">
                  <c:v>0.46973169533851333</c:v>
                </c:pt>
                <c:pt idx="12">
                  <c:v>0.23896495937403373</c:v>
                </c:pt>
                <c:pt idx="13">
                  <c:v>0.29028757217145085</c:v>
                </c:pt>
                <c:pt idx="14">
                  <c:v>0.3434463383614599</c:v>
                </c:pt>
                <c:pt idx="15">
                  <c:v>0.44896624478230507</c:v>
                </c:pt>
                <c:pt idx="16">
                  <c:v>0.10087922081356737</c:v>
                </c:pt>
                <c:pt idx="17">
                  <c:v>0.1520643145771352</c:v>
                </c:pt>
                <c:pt idx="18">
                  <c:v>0.05088570551242455</c:v>
                </c:pt>
                <c:pt idx="19">
                  <c:v>0.2558972371388748</c:v>
                </c:pt>
              </c:numCache>
            </c:numRef>
          </c:val>
        </c:ser>
        <c:gapWidth val="0"/>
        <c:axId val="45236684"/>
        <c:axId val="4476973"/>
      </c:barChart>
      <c:catAx>
        <c:axId val="45236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[h]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6973"/>
        <c:crosses val="autoZero"/>
        <c:auto val="1"/>
        <c:lblOffset val="100"/>
        <c:noMultiLvlLbl val="0"/>
      </c:catAx>
      <c:valAx>
        <c:axId val="4476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intensité [mm/h]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36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4"/>
          <c:y val="0.95275"/>
          <c:w val="0.9695"/>
          <c:h val="0.040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0.512</cdr:y>
    </cdr:from>
    <cdr:to>
      <cdr:x>0.908</cdr:x>
      <cdr:y>0.512</cdr:y>
    </cdr:to>
    <cdr:sp>
      <cdr:nvSpPr>
        <cdr:cNvPr id="1" name="Line 1"/>
        <cdr:cNvSpPr>
          <a:spLocks/>
        </cdr:cNvSpPr>
      </cdr:nvSpPr>
      <cdr:spPr>
        <a:xfrm>
          <a:off x="781050" y="2190750"/>
          <a:ext cx="48672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0.64825</cdr:x>
      <cdr:y>0.457</cdr:y>
    </cdr:from>
    <cdr:to>
      <cdr:x>0.85325</cdr:x>
      <cdr:y>0.5125</cdr:y>
    </cdr:to>
    <cdr:sp>
      <cdr:nvSpPr>
        <cdr:cNvPr id="2" name="TextBox 2"/>
        <cdr:cNvSpPr txBox="1">
          <a:spLocks noChangeArrowheads="1"/>
        </cdr:cNvSpPr>
      </cdr:nvSpPr>
      <cdr:spPr>
        <a:xfrm>
          <a:off x="4029075" y="1962150"/>
          <a:ext cx="1276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indice </a:t>
          </a:r>
          <a:r>
            <a:rPr lang="en-US" cap="none" sz="1100" b="0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f 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 2.5 mm/h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352425</xdr:colOff>
      <xdr:row>8</xdr:row>
      <xdr:rowOff>66675</xdr:rowOff>
    </xdr:from>
    <xdr:to>
      <xdr:col>35</xdr:col>
      <xdr:colOff>485775</xdr:colOff>
      <xdr:row>31</xdr:row>
      <xdr:rowOff>152400</xdr:rowOff>
    </xdr:to>
    <xdr:graphicFrame>
      <xdr:nvGraphicFramePr>
        <xdr:cNvPr id="1" name="Chart 2"/>
        <xdr:cNvGraphicFramePr/>
      </xdr:nvGraphicFramePr>
      <xdr:xfrm>
        <a:off x="16068675" y="1543050"/>
        <a:ext cx="62293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390525</xdr:colOff>
      <xdr:row>12</xdr:row>
      <xdr:rowOff>66675</xdr:rowOff>
    </xdr:from>
    <xdr:to>
      <xdr:col>30</xdr:col>
      <xdr:colOff>600075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14973300" y="2581275"/>
        <a:ext cx="50863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0.10625</cdr:x>
      <cdr:y>0.732</cdr:y>
    </cdr:from>
    <cdr:to>
      <cdr:x>0.15</cdr:x>
      <cdr:y>0.776</cdr:y>
    </cdr:to>
    <cdr:sp>
      <cdr:nvSpPr>
        <cdr:cNvPr id="1" name="Rectangle 2"/>
        <cdr:cNvSpPr>
          <a:spLocks/>
        </cdr:cNvSpPr>
      </cdr:nvSpPr>
      <cdr:spPr>
        <a:xfrm>
          <a:off x="676275" y="3409950"/>
          <a:ext cx="276225" cy="2095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</cdr:x>
      <cdr:y>0.6995</cdr:y>
    </cdr:from>
    <cdr:to>
      <cdr:x>0.1965</cdr:x>
      <cdr:y>0.776</cdr:y>
    </cdr:to>
    <cdr:sp>
      <cdr:nvSpPr>
        <cdr:cNvPr id="2" name="Rectangle 3"/>
        <cdr:cNvSpPr>
          <a:spLocks/>
        </cdr:cNvSpPr>
      </cdr:nvSpPr>
      <cdr:spPr>
        <a:xfrm>
          <a:off x="962025" y="3257550"/>
          <a:ext cx="295275" cy="35242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0.1965</cdr:x>
      <cdr:y>0.62</cdr:y>
    </cdr:from>
    <cdr:to>
      <cdr:x>0.24025</cdr:x>
      <cdr:y>0.77475</cdr:y>
    </cdr:to>
    <cdr:sp>
      <cdr:nvSpPr>
        <cdr:cNvPr id="3" name="Rectangle 5"/>
        <cdr:cNvSpPr>
          <a:spLocks/>
        </cdr:cNvSpPr>
      </cdr:nvSpPr>
      <cdr:spPr>
        <a:xfrm>
          <a:off x="1257300" y="2886075"/>
          <a:ext cx="276225" cy="7239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</cdr:x>
      <cdr:y>0.62</cdr:y>
    </cdr:from>
    <cdr:to>
      <cdr:x>0.1775</cdr:x>
      <cdr:y>0.675</cdr:y>
    </cdr:to>
    <cdr:sp>
      <cdr:nvSpPr>
        <cdr:cNvPr id="4" name="TextBox 6"/>
        <cdr:cNvSpPr txBox="1">
          <a:spLocks noChangeArrowheads="1"/>
        </cdr:cNvSpPr>
      </cdr:nvSpPr>
      <cdr:spPr>
        <a:xfrm>
          <a:off x="904875" y="2886075"/>
          <a:ext cx="228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266700</xdr:colOff>
      <xdr:row>8</xdr:row>
      <xdr:rowOff>9525</xdr:rowOff>
    </xdr:from>
    <xdr:to>
      <xdr:col>32</xdr:col>
      <xdr:colOff>590550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14849475" y="1400175"/>
        <a:ext cx="64198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0.11275</cdr:x>
      <cdr:y>0.72325</cdr:y>
    </cdr:from>
    <cdr:to>
      <cdr:x>0.15625</cdr:x>
      <cdr:y>0.76625</cdr:y>
    </cdr:to>
    <cdr:sp>
      <cdr:nvSpPr>
        <cdr:cNvPr id="1" name="Rectangle 1"/>
        <cdr:cNvSpPr>
          <a:spLocks/>
        </cdr:cNvSpPr>
      </cdr:nvSpPr>
      <cdr:spPr>
        <a:xfrm>
          <a:off x="666750" y="3105150"/>
          <a:ext cx="257175" cy="18097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0.15625</cdr:x>
      <cdr:y>0.6915</cdr:y>
    </cdr:from>
    <cdr:to>
      <cdr:x>0.20225</cdr:x>
      <cdr:y>0.76625</cdr:y>
    </cdr:to>
    <cdr:sp>
      <cdr:nvSpPr>
        <cdr:cNvPr id="2" name="Rectangle 2"/>
        <cdr:cNvSpPr>
          <a:spLocks/>
        </cdr:cNvSpPr>
      </cdr:nvSpPr>
      <cdr:spPr>
        <a:xfrm>
          <a:off x="923925" y="2962275"/>
          <a:ext cx="276225" cy="32385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0.2005</cdr:x>
      <cdr:y>0.61375</cdr:y>
    </cdr:from>
    <cdr:to>
      <cdr:x>0.244</cdr:x>
      <cdr:y>0.765</cdr:y>
    </cdr:to>
    <cdr:sp>
      <cdr:nvSpPr>
        <cdr:cNvPr id="3" name="Rectangle 3"/>
        <cdr:cNvSpPr>
          <a:spLocks/>
        </cdr:cNvSpPr>
      </cdr:nvSpPr>
      <cdr:spPr>
        <a:xfrm>
          <a:off x="1190625" y="2628900"/>
          <a:ext cx="257175" cy="6477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0.14825</cdr:x>
      <cdr:y>0.61375</cdr:y>
    </cdr:from>
    <cdr:to>
      <cdr:x>0.18675</cdr:x>
      <cdr:y>0.6735</cdr:y>
    </cdr:to>
    <cdr:sp>
      <cdr:nvSpPr>
        <cdr:cNvPr id="4" name="TextBox 4"/>
        <cdr:cNvSpPr txBox="1">
          <a:spLocks noChangeArrowheads="1"/>
        </cdr:cNvSpPr>
      </cdr:nvSpPr>
      <cdr:spPr>
        <a:xfrm>
          <a:off x="876300" y="2628900"/>
          <a:ext cx="228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Ia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600075</xdr:colOff>
      <xdr:row>8</xdr:row>
      <xdr:rowOff>238125</xdr:rowOff>
    </xdr:from>
    <xdr:to>
      <xdr:col>32</xdr:col>
      <xdr:colOff>447675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5135225" y="1628775"/>
        <a:ext cx="59436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0.58175</cdr:x>
      <cdr:y>0.43375</cdr:y>
    </cdr:from>
    <cdr:to>
      <cdr:x>0.97075</cdr:x>
      <cdr:y>0.51375</cdr:y>
    </cdr:to>
    <cdr:sp>
      <cdr:nvSpPr>
        <cdr:cNvPr id="1" name="TextBox 3"/>
        <cdr:cNvSpPr txBox="1">
          <a:spLocks noChangeArrowheads="1"/>
        </cdr:cNvSpPr>
      </cdr:nvSpPr>
      <cdr:spPr>
        <a:xfrm>
          <a:off x="3476625" y="1905000"/>
          <a:ext cx="23241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taux d'infiltration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32</xdr:row>
      <xdr:rowOff>123825</xdr:rowOff>
    </xdr:from>
    <xdr:to>
      <xdr:col>16</xdr:col>
      <xdr:colOff>38100</xdr:colOff>
      <xdr:row>54</xdr:row>
      <xdr:rowOff>9525</xdr:rowOff>
    </xdr:to>
    <xdr:graphicFrame>
      <xdr:nvGraphicFramePr>
        <xdr:cNvPr id="1" name="Chart 3"/>
        <xdr:cNvGraphicFramePr/>
      </xdr:nvGraphicFramePr>
      <xdr:xfrm>
        <a:off x="5943600" y="5972175"/>
        <a:ext cx="42481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180975</xdr:colOff>
      <xdr:row>8</xdr:row>
      <xdr:rowOff>190500</xdr:rowOff>
    </xdr:from>
    <xdr:to>
      <xdr:col>28</xdr:col>
      <xdr:colOff>66675</xdr:colOff>
      <xdr:row>32</xdr:row>
      <xdr:rowOff>142875</xdr:rowOff>
    </xdr:to>
    <xdr:graphicFrame>
      <xdr:nvGraphicFramePr>
        <xdr:cNvPr id="2" name="Chart 5"/>
        <xdr:cNvGraphicFramePr/>
      </xdr:nvGraphicFramePr>
      <xdr:xfrm>
        <a:off x="11553825" y="1581150"/>
        <a:ext cx="59817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F53"/>
  <sheetViews>
    <sheetView zoomScale="75" zoomScaleNormal="75" workbookViewId="0" topLeftCell="A1">
      <selection activeCell="F26" sqref="F26"/>
    </sheetView>
  </sheetViews>
  <sheetFormatPr defaultColWidth="11.421875" defaultRowHeight="12.75"/>
  <sheetData>
    <row r="5" ht="20.25">
      <c r="B5" s="1" t="s">
        <v>9</v>
      </c>
    </row>
    <row r="10" ht="12.75">
      <c r="C10" s="12" t="s">
        <v>10</v>
      </c>
    </row>
    <row r="13" spans="3:6" ht="12.75">
      <c r="C13" s="13" t="s">
        <v>11</v>
      </c>
      <c r="F13" s="13" t="s">
        <v>12</v>
      </c>
    </row>
    <row r="14" ht="12.75">
      <c r="F14" s="13"/>
    </row>
    <row r="17" spans="3:6" ht="12.75">
      <c r="C17" s="13" t="s">
        <v>13</v>
      </c>
      <c r="F17" s="13" t="s">
        <v>14</v>
      </c>
    </row>
    <row r="18" ht="12.75">
      <c r="F18" s="13"/>
    </row>
    <row r="19" ht="12.75">
      <c r="F19" s="13"/>
    </row>
    <row r="21" spans="3:6" ht="12.75">
      <c r="C21" s="13" t="s">
        <v>15</v>
      </c>
      <c r="F21" s="13" t="s">
        <v>16</v>
      </c>
    </row>
    <row r="22" ht="12.75">
      <c r="F22" s="13"/>
    </row>
    <row r="25" spans="3:6" ht="12.75">
      <c r="C25" s="13" t="s">
        <v>70</v>
      </c>
      <c r="F25" s="13" t="s">
        <v>71</v>
      </c>
    </row>
    <row r="30" spans="3:6" ht="12.75">
      <c r="C30" s="13" t="s">
        <v>17</v>
      </c>
      <c r="F30" s="13" t="s">
        <v>18</v>
      </c>
    </row>
    <row r="31" ht="12.75">
      <c r="F31" s="13"/>
    </row>
    <row r="34" spans="3:6" ht="12.75">
      <c r="C34" s="13" t="s">
        <v>19</v>
      </c>
      <c r="F34" s="13" t="s">
        <v>20</v>
      </c>
    </row>
    <row r="38" spans="3:6" ht="12.75">
      <c r="C38" s="13" t="s">
        <v>68</v>
      </c>
      <c r="F38" s="13" t="s">
        <v>69</v>
      </c>
    </row>
    <row r="39" ht="12.75">
      <c r="F39" s="13"/>
    </row>
    <row r="42" spans="3:6" ht="12.75">
      <c r="C42" s="13"/>
      <c r="F42" s="13"/>
    </row>
    <row r="43" ht="12.75">
      <c r="F43" s="13"/>
    </row>
    <row r="46" spans="3:6" ht="12.75">
      <c r="C46" s="13"/>
      <c r="F46" s="13"/>
    </row>
    <row r="51" spans="3:4" ht="12.75">
      <c r="C51" s="15"/>
      <c r="D51" s="13" t="s">
        <v>21</v>
      </c>
    </row>
    <row r="53" spans="3:4" ht="12.75">
      <c r="C53" s="14"/>
      <c r="D53" s="13" t="s">
        <v>22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5:E33"/>
  <sheetViews>
    <sheetView zoomScale="75" zoomScaleNormal="75" workbookViewId="0" topLeftCell="A1">
      <selection activeCell="E47" sqref="E47"/>
    </sheetView>
  </sheetViews>
  <sheetFormatPr defaultColWidth="11.421875" defaultRowHeight="12.75"/>
  <cols>
    <col min="1" max="3" width="9.140625" style="0" customWidth="1"/>
    <col min="4" max="4" width="9.8515625" style="0" bestFit="1" customWidth="1"/>
    <col min="5" max="16384" width="9.140625" style="0" customWidth="1"/>
  </cols>
  <sheetData>
    <row r="5" spans="2:4" ht="20.25">
      <c r="B5" s="1" t="s">
        <v>23</v>
      </c>
      <c r="C5" s="2"/>
      <c r="D5" s="2"/>
    </row>
    <row r="6" spans="3:4" ht="12.75">
      <c r="C6" s="2"/>
      <c r="D6" s="2"/>
    </row>
    <row r="7" spans="3:4" ht="12.75">
      <c r="C7" s="2"/>
      <c r="D7" s="2"/>
    </row>
    <row r="8" spans="3:4" ht="12.75">
      <c r="C8" s="2"/>
      <c r="D8" s="2"/>
    </row>
    <row r="9" spans="3:4" ht="25.5">
      <c r="C9" s="3" t="s">
        <v>1</v>
      </c>
      <c r="D9" s="4" t="s">
        <v>39</v>
      </c>
    </row>
    <row r="10" spans="3:4" ht="12.75">
      <c r="C10" s="2" t="s">
        <v>2</v>
      </c>
      <c r="D10" s="2" t="s">
        <v>3</v>
      </c>
    </row>
    <row r="11" spans="3:4" ht="12.75">
      <c r="C11" s="2"/>
      <c r="D11" s="2"/>
    </row>
    <row r="12" spans="3:4" ht="12.75">
      <c r="C12" s="6">
        <v>1</v>
      </c>
      <c r="D12" s="7">
        <v>0.4</v>
      </c>
    </row>
    <row r="13" spans="3:4" ht="12.75">
      <c r="C13" s="6">
        <v>2</v>
      </c>
      <c r="D13" s="7">
        <v>0.7</v>
      </c>
    </row>
    <row r="14" spans="3:4" ht="12.75">
      <c r="C14" s="6">
        <v>3</v>
      </c>
      <c r="D14" s="7">
        <v>2.1</v>
      </c>
    </row>
    <row r="15" spans="3:4" ht="12.75">
      <c r="C15" s="6">
        <v>4</v>
      </c>
      <c r="D15" s="7">
        <v>2.2</v>
      </c>
    </row>
    <row r="16" spans="3:4" ht="12.75">
      <c r="C16" s="6">
        <v>5</v>
      </c>
      <c r="D16" s="7">
        <v>3.5</v>
      </c>
    </row>
    <row r="17" spans="3:4" ht="12.75">
      <c r="C17" s="6">
        <v>6</v>
      </c>
      <c r="D17" s="7">
        <v>4.8</v>
      </c>
    </row>
    <row r="18" spans="3:4" ht="12.75">
      <c r="C18" s="6">
        <v>7</v>
      </c>
      <c r="D18" s="7">
        <v>4.5</v>
      </c>
    </row>
    <row r="19" spans="3:4" ht="12.75">
      <c r="C19" s="6">
        <v>8</v>
      </c>
      <c r="D19" s="7">
        <v>5.2</v>
      </c>
    </row>
    <row r="20" spans="3:4" ht="12.75">
      <c r="C20" s="6">
        <v>9</v>
      </c>
      <c r="D20" s="7">
        <v>3.6</v>
      </c>
    </row>
    <row r="21" spans="3:4" ht="12.75">
      <c r="C21" s="6">
        <v>10</v>
      </c>
      <c r="D21" s="7">
        <v>1.1</v>
      </c>
    </row>
    <row r="22" spans="3:4" ht="12.75">
      <c r="C22" s="6">
        <v>11</v>
      </c>
      <c r="D22" s="7">
        <v>0</v>
      </c>
    </row>
    <row r="23" spans="3:4" ht="12.75">
      <c r="C23" s="6">
        <v>12</v>
      </c>
      <c r="D23" s="7">
        <v>1</v>
      </c>
    </row>
    <row r="24" spans="3:4" ht="12.75">
      <c r="C24" s="6">
        <v>13</v>
      </c>
      <c r="D24" s="7">
        <v>0.5</v>
      </c>
    </row>
    <row r="25" spans="3:4" ht="12.75">
      <c r="C25" s="6">
        <v>14</v>
      </c>
      <c r="D25" s="7">
        <v>0.6</v>
      </c>
    </row>
    <row r="26" spans="3:4" ht="12.75">
      <c r="C26" s="6">
        <v>15</v>
      </c>
      <c r="D26" s="7">
        <v>0.7</v>
      </c>
    </row>
    <row r="27" spans="3:4" ht="12.75">
      <c r="C27" s="6">
        <v>16</v>
      </c>
      <c r="D27" s="7">
        <v>0.9</v>
      </c>
    </row>
    <row r="28" spans="3:4" ht="12.75">
      <c r="C28" s="6">
        <v>17</v>
      </c>
      <c r="D28" s="7">
        <v>0.2</v>
      </c>
    </row>
    <row r="29" spans="3:4" ht="12.75">
      <c r="C29" s="6">
        <v>18</v>
      </c>
      <c r="D29" s="7">
        <v>0.3</v>
      </c>
    </row>
    <row r="30" spans="3:4" ht="12.75">
      <c r="C30" s="6">
        <v>19</v>
      </c>
      <c r="D30" s="7">
        <v>0.1</v>
      </c>
    </row>
    <row r="31" spans="3:4" ht="12.75">
      <c r="C31" s="6">
        <v>20</v>
      </c>
      <c r="D31" s="7">
        <v>0.5</v>
      </c>
    </row>
    <row r="32" spans="3:4" ht="12.75">
      <c r="C32" s="2"/>
      <c r="D32" s="2"/>
    </row>
    <row r="33" spans="3:5" ht="12.75">
      <c r="C33" s="8" t="s">
        <v>4</v>
      </c>
      <c r="D33" s="9">
        <f>SUM(D12:D31)</f>
        <v>32.9</v>
      </c>
      <c r="E33" t="s"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AA57"/>
  <sheetViews>
    <sheetView zoomScale="75" zoomScaleNormal="75" workbookViewId="0" topLeftCell="A1">
      <selection activeCell="X1" sqref="X1:X16384"/>
    </sheetView>
  </sheetViews>
  <sheetFormatPr defaultColWidth="11.421875" defaultRowHeight="12.75"/>
  <cols>
    <col min="1" max="3" width="9.140625" style="0" customWidth="1"/>
    <col min="4" max="4" width="9.8515625" style="0" bestFit="1" customWidth="1"/>
    <col min="5" max="9" width="9.140625" style="0" customWidth="1"/>
    <col min="10" max="11" width="9.7109375" style="0" bestFit="1" customWidth="1"/>
    <col min="12" max="14" width="10.140625" style="0" customWidth="1"/>
    <col min="15" max="23" width="9.140625" style="0" customWidth="1"/>
    <col min="25" max="16384" width="9.140625" style="0" customWidth="1"/>
  </cols>
  <sheetData>
    <row r="1" spans="9:14" ht="18">
      <c r="I1" s="27"/>
      <c r="J1" t="s">
        <v>45</v>
      </c>
      <c r="K1" t="s">
        <v>46</v>
      </c>
      <c r="L1" t="s">
        <v>47</v>
      </c>
      <c r="M1" t="s">
        <v>48</v>
      </c>
      <c r="N1" t="s">
        <v>49</v>
      </c>
    </row>
    <row r="2" spans="9:14" ht="12.75">
      <c r="I2" s="8" t="s">
        <v>37</v>
      </c>
      <c r="J2" s="2">
        <v>0.28</v>
      </c>
      <c r="K2" s="2">
        <v>0.28</v>
      </c>
      <c r="L2" s="2">
        <v>0.28</v>
      </c>
      <c r="M2" s="2">
        <v>0.28</v>
      </c>
      <c r="N2" s="2">
        <v>0.28</v>
      </c>
    </row>
    <row r="3" spans="9:15" ht="12.75">
      <c r="I3" s="8" t="s">
        <v>56</v>
      </c>
      <c r="J3" s="18">
        <f>J2*$D$34</f>
        <v>9.212</v>
      </c>
      <c r="K3" s="18">
        <f>K2*$D$34</f>
        <v>9.212</v>
      </c>
      <c r="L3" s="18">
        <f>L2*$D$34</f>
        <v>9.212</v>
      </c>
      <c r="M3" s="18">
        <f>M2*$D$34</f>
        <v>9.212</v>
      </c>
      <c r="N3" s="18">
        <f>N2*$D$34</f>
        <v>9.212</v>
      </c>
      <c r="O3" t="s">
        <v>5</v>
      </c>
    </row>
    <row r="4" spans="9:15" ht="12.75">
      <c r="I4" s="30" t="s">
        <v>55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t="s">
        <v>2</v>
      </c>
    </row>
    <row r="5" spans="9:15" ht="12.75">
      <c r="I5" s="8" t="s">
        <v>50</v>
      </c>
      <c r="J5" s="11">
        <f>SUM(J20)</f>
        <v>5.2</v>
      </c>
      <c r="K5" s="11">
        <f>K18+K20</f>
        <v>10</v>
      </c>
      <c r="L5" s="11">
        <f>L18+L19+L20</f>
        <v>14.5</v>
      </c>
      <c r="M5" s="11">
        <f>M18+M19+M20+M21</f>
        <v>18.1</v>
      </c>
      <c r="N5" s="11">
        <f>N17+N18+N19+N20+N21</f>
        <v>21.6</v>
      </c>
      <c r="O5" t="s">
        <v>5</v>
      </c>
    </row>
    <row r="6" spans="2:15" ht="21.75">
      <c r="B6" s="1" t="s">
        <v>0</v>
      </c>
      <c r="C6" s="2"/>
      <c r="D6" s="2"/>
      <c r="E6" s="2"/>
      <c r="F6" s="2"/>
      <c r="G6" s="2"/>
      <c r="H6" s="2"/>
      <c r="I6" t="s">
        <v>51</v>
      </c>
      <c r="J6" s="11">
        <f>(J5-J3)/J4</f>
        <v>-4.012</v>
      </c>
      <c r="K6" s="11">
        <f>(K5-K3)/K4</f>
        <v>0.39400000000000013</v>
      </c>
      <c r="L6" s="11">
        <f>(L5-L3)/L4</f>
        <v>1.7626666666666668</v>
      </c>
      <c r="M6" s="11">
        <f>(M5-M3)/M4</f>
        <v>2.2220000000000004</v>
      </c>
      <c r="N6" s="11">
        <f>(N5-N3)/N4</f>
        <v>2.4776000000000002</v>
      </c>
      <c r="O6" t="s">
        <v>3</v>
      </c>
    </row>
    <row r="7" spans="3:14" ht="12.75">
      <c r="C7" s="2"/>
      <c r="D7" s="2"/>
      <c r="E7" s="2"/>
      <c r="F7" s="2"/>
      <c r="G7" s="2"/>
      <c r="H7" s="2"/>
      <c r="J7" s="2" t="s">
        <v>52</v>
      </c>
      <c r="K7" s="2"/>
      <c r="L7" s="2"/>
      <c r="M7" s="2"/>
      <c r="N7" s="2"/>
    </row>
    <row r="8" spans="3:14" ht="12.75">
      <c r="C8" s="2"/>
      <c r="D8" s="2"/>
      <c r="E8" s="2"/>
      <c r="F8" s="2"/>
      <c r="G8" s="2"/>
      <c r="H8" s="2"/>
      <c r="L8" s="2"/>
      <c r="M8" s="2"/>
      <c r="N8" s="2"/>
    </row>
    <row r="9" spans="3:24" ht="12.75">
      <c r="C9" s="2"/>
      <c r="D9" s="2"/>
      <c r="E9" s="2"/>
      <c r="F9" s="2"/>
      <c r="G9" s="2"/>
      <c r="H9" s="2"/>
      <c r="W9" s="38" t="s">
        <v>59</v>
      </c>
      <c r="X9" s="39"/>
    </row>
    <row r="10" spans="3:27" ht="51">
      <c r="C10" s="3" t="s">
        <v>1</v>
      </c>
      <c r="D10" s="4" t="s">
        <v>39</v>
      </c>
      <c r="H10" s="4"/>
      <c r="J10" s="4" t="s">
        <v>39</v>
      </c>
      <c r="K10" s="4" t="s">
        <v>39</v>
      </c>
      <c r="L10" s="4" t="s">
        <v>39</v>
      </c>
      <c r="M10" s="4" t="s">
        <v>39</v>
      </c>
      <c r="N10" s="4" t="s">
        <v>39</v>
      </c>
      <c r="Q10" s="4" t="s">
        <v>36</v>
      </c>
      <c r="R10" s="4" t="s">
        <v>36</v>
      </c>
      <c r="S10" s="4" t="s">
        <v>36</v>
      </c>
      <c r="T10" s="4" t="s">
        <v>36</v>
      </c>
      <c r="U10" s="4" t="s">
        <v>36</v>
      </c>
      <c r="W10" s="40" t="s">
        <v>60</v>
      </c>
      <c r="X10" s="40" t="s">
        <v>61</v>
      </c>
      <c r="Y10" s="34"/>
      <c r="Z10" s="22"/>
      <c r="AA10" s="22"/>
    </row>
    <row r="11" spans="3:27" ht="12.75">
      <c r="C11" s="2" t="s">
        <v>2</v>
      </c>
      <c r="D11" s="2" t="s">
        <v>3</v>
      </c>
      <c r="H11" s="2"/>
      <c r="J11" s="2" t="s">
        <v>3</v>
      </c>
      <c r="K11" s="2" t="s">
        <v>3</v>
      </c>
      <c r="L11" s="2" t="s">
        <v>3</v>
      </c>
      <c r="M11" s="2" t="s">
        <v>3</v>
      </c>
      <c r="N11" s="2" t="s">
        <v>3</v>
      </c>
      <c r="Q11" s="2" t="s">
        <v>3</v>
      </c>
      <c r="R11" s="2" t="s">
        <v>3</v>
      </c>
      <c r="S11" s="2" t="s">
        <v>3</v>
      </c>
      <c r="T11" s="2" t="s">
        <v>3</v>
      </c>
      <c r="U11" s="2" t="s">
        <v>3</v>
      </c>
      <c r="W11" s="41" t="s">
        <v>3</v>
      </c>
      <c r="X11" s="41" t="s">
        <v>3</v>
      </c>
      <c r="Y11" s="23"/>
      <c r="Z11" s="22"/>
      <c r="AA11" s="22"/>
    </row>
    <row r="12" spans="3:27" ht="12.75">
      <c r="C12" s="2"/>
      <c r="D12" s="2"/>
      <c r="H12" s="2"/>
      <c r="J12" s="2"/>
      <c r="K12" s="2"/>
      <c r="L12" s="2"/>
      <c r="M12" s="2"/>
      <c r="N12" s="2"/>
      <c r="Q12" s="2"/>
      <c r="R12" s="2"/>
      <c r="S12" s="2"/>
      <c r="T12" s="2"/>
      <c r="U12" s="2"/>
      <c r="Y12" s="22"/>
      <c r="Z12" s="22"/>
      <c r="AA12" s="22"/>
    </row>
    <row r="13" spans="3:27" ht="12.75">
      <c r="C13" s="6">
        <v>1</v>
      </c>
      <c r="D13" s="7">
        <v>0.4</v>
      </c>
      <c r="H13" s="7"/>
      <c r="J13" s="7">
        <v>0.4</v>
      </c>
      <c r="K13" s="7">
        <v>0.4</v>
      </c>
      <c r="L13" s="7">
        <v>0.4</v>
      </c>
      <c r="M13" s="7">
        <v>0.4</v>
      </c>
      <c r="N13" s="7">
        <v>0.4</v>
      </c>
      <c r="Q13" s="9">
        <f>IF(J13&gt;J$6,J13-J$6,0)</f>
        <v>4.412</v>
      </c>
      <c r="R13" s="9">
        <f aca="true" t="shared" si="0" ref="R13:U28">IF(K13&gt;K$6,K13-K$6,0)</f>
        <v>0.005999999999999894</v>
      </c>
      <c r="S13" s="9">
        <f t="shared" si="0"/>
        <v>0</v>
      </c>
      <c r="T13" s="9">
        <f t="shared" si="0"/>
        <v>0</v>
      </c>
      <c r="U13" s="9">
        <f t="shared" si="0"/>
        <v>0</v>
      </c>
      <c r="W13" s="42">
        <f>D13-U13</f>
        <v>0.4</v>
      </c>
      <c r="X13" s="42">
        <f>U13</f>
        <v>0</v>
      </c>
      <c r="Y13" s="23"/>
      <c r="Z13" s="22"/>
      <c r="AA13" s="22"/>
    </row>
    <row r="14" spans="3:27" ht="12.75">
      <c r="C14" s="6">
        <v>2</v>
      </c>
      <c r="D14" s="7">
        <v>0.7</v>
      </c>
      <c r="H14" s="7"/>
      <c r="J14" s="7">
        <v>0.7</v>
      </c>
      <c r="K14" s="7">
        <v>0.7</v>
      </c>
      <c r="L14" s="7">
        <v>0.7</v>
      </c>
      <c r="M14" s="7">
        <v>0.7</v>
      </c>
      <c r="N14" s="7">
        <v>0.7</v>
      </c>
      <c r="Q14" s="9">
        <f aca="true" t="shared" si="1" ref="Q14:Q32">IF(J14&gt;J$6,J14-J$6,0)</f>
        <v>4.712</v>
      </c>
      <c r="R14" s="9">
        <f t="shared" si="0"/>
        <v>0.3059999999999998</v>
      </c>
      <c r="S14" s="9">
        <f t="shared" si="0"/>
        <v>0</v>
      </c>
      <c r="T14" s="9">
        <f t="shared" si="0"/>
        <v>0</v>
      </c>
      <c r="U14" s="9">
        <f t="shared" si="0"/>
        <v>0</v>
      </c>
      <c r="W14" s="42">
        <f aca="true" t="shared" si="2" ref="W14:W32">D14-U14</f>
        <v>0.7</v>
      </c>
      <c r="X14" s="42">
        <f aca="true" t="shared" si="3" ref="X14:X32">U14</f>
        <v>0</v>
      </c>
      <c r="Y14" s="23"/>
      <c r="Z14" s="22"/>
      <c r="AA14" s="22"/>
    </row>
    <row r="15" spans="3:27" ht="12.75">
      <c r="C15" s="6">
        <v>3</v>
      </c>
      <c r="D15" s="7">
        <v>2.1</v>
      </c>
      <c r="H15" s="7"/>
      <c r="J15" s="7">
        <v>2.1</v>
      </c>
      <c r="K15" s="7">
        <v>2.1</v>
      </c>
      <c r="L15" s="7">
        <v>2.1</v>
      </c>
      <c r="M15" s="7">
        <v>2.1</v>
      </c>
      <c r="N15" s="7">
        <v>2.1</v>
      </c>
      <c r="Q15" s="9">
        <f t="shared" si="1"/>
        <v>6.112</v>
      </c>
      <c r="R15" s="9">
        <f t="shared" si="0"/>
        <v>1.706</v>
      </c>
      <c r="S15" s="9">
        <f t="shared" si="0"/>
        <v>0.33733333333333326</v>
      </c>
      <c r="T15" s="9">
        <f t="shared" si="0"/>
        <v>0</v>
      </c>
      <c r="U15" s="9">
        <f t="shared" si="0"/>
        <v>0</v>
      </c>
      <c r="W15" s="42">
        <f t="shared" si="2"/>
        <v>2.1</v>
      </c>
      <c r="X15" s="42">
        <f t="shared" si="3"/>
        <v>0</v>
      </c>
      <c r="Y15" s="17"/>
      <c r="Z15" s="22"/>
      <c r="AA15" s="22"/>
    </row>
    <row r="16" spans="3:27" ht="12.75">
      <c r="C16" s="6">
        <v>4</v>
      </c>
      <c r="D16" s="7">
        <v>2.2</v>
      </c>
      <c r="H16" s="7"/>
      <c r="J16" s="7">
        <v>2.2</v>
      </c>
      <c r="K16" s="7">
        <v>2.2</v>
      </c>
      <c r="L16" s="7">
        <v>2.2</v>
      </c>
      <c r="M16" s="7">
        <v>2.2</v>
      </c>
      <c r="N16" s="7">
        <v>2.2</v>
      </c>
      <c r="Q16" s="9">
        <f t="shared" si="1"/>
        <v>6.212</v>
      </c>
      <c r="R16" s="9">
        <f t="shared" si="0"/>
        <v>1.806</v>
      </c>
      <c r="S16" s="9">
        <f t="shared" si="0"/>
        <v>0.43733333333333335</v>
      </c>
      <c r="T16" s="9">
        <f t="shared" si="0"/>
        <v>0</v>
      </c>
      <c r="U16" s="9">
        <f t="shared" si="0"/>
        <v>0</v>
      </c>
      <c r="W16" s="42">
        <f t="shared" si="2"/>
        <v>2.2</v>
      </c>
      <c r="X16" s="42">
        <f t="shared" si="3"/>
        <v>0</v>
      </c>
      <c r="Y16" s="17"/>
      <c r="Z16" s="22"/>
      <c r="AA16" s="22"/>
    </row>
    <row r="17" spans="3:27" ht="12.75">
      <c r="C17" s="6">
        <v>5</v>
      </c>
      <c r="D17" s="7">
        <v>3.5</v>
      </c>
      <c r="H17" s="7"/>
      <c r="J17" s="7">
        <v>3.5</v>
      </c>
      <c r="K17" s="7">
        <v>3.5</v>
      </c>
      <c r="L17" s="7">
        <v>3.5</v>
      </c>
      <c r="M17" s="7">
        <v>3.5</v>
      </c>
      <c r="N17" s="37">
        <v>3.5</v>
      </c>
      <c r="Q17" s="9">
        <f t="shared" si="1"/>
        <v>7.512</v>
      </c>
      <c r="R17" s="9">
        <f t="shared" si="0"/>
        <v>3.106</v>
      </c>
      <c r="S17" s="9">
        <f t="shared" si="0"/>
        <v>1.7373333333333332</v>
      </c>
      <c r="T17" s="9">
        <f t="shared" si="0"/>
        <v>1.2779999999999996</v>
      </c>
      <c r="U17" s="9">
        <f t="shared" si="0"/>
        <v>1.0223999999999998</v>
      </c>
      <c r="W17" s="42">
        <f t="shared" si="2"/>
        <v>2.4776000000000002</v>
      </c>
      <c r="X17" s="42">
        <f t="shared" si="3"/>
        <v>1.0223999999999998</v>
      </c>
      <c r="Y17" s="17"/>
      <c r="Z17" s="22"/>
      <c r="AA17" s="22"/>
    </row>
    <row r="18" spans="3:27" ht="12.75">
      <c r="C18" s="6">
        <v>6</v>
      </c>
      <c r="D18" s="7">
        <v>4.8</v>
      </c>
      <c r="H18" s="7"/>
      <c r="J18" s="7">
        <v>4.8</v>
      </c>
      <c r="K18" s="37">
        <v>4.8</v>
      </c>
      <c r="L18" s="37">
        <v>4.8</v>
      </c>
      <c r="M18" s="37">
        <v>4.8</v>
      </c>
      <c r="N18" s="37">
        <v>4.8</v>
      </c>
      <c r="Q18" s="9">
        <f t="shared" si="1"/>
        <v>8.812</v>
      </c>
      <c r="R18" s="9">
        <f t="shared" si="0"/>
        <v>4.406</v>
      </c>
      <c r="S18" s="9">
        <f t="shared" si="0"/>
        <v>3.0373333333333328</v>
      </c>
      <c r="T18" s="9">
        <f t="shared" si="0"/>
        <v>2.5779999999999994</v>
      </c>
      <c r="U18" s="9">
        <f t="shared" si="0"/>
        <v>2.3223999999999996</v>
      </c>
      <c r="W18" s="42">
        <f t="shared" si="2"/>
        <v>2.4776000000000002</v>
      </c>
      <c r="X18" s="42">
        <f t="shared" si="3"/>
        <v>2.3223999999999996</v>
      </c>
      <c r="Y18" s="17"/>
      <c r="Z18" s="22"/>
      <c r="AA18" s="22"/>
    </row>
    <row r="19" spans="3:27" ht="12.75">
      <c r="C19" s="6">
        <v>7</v>
      </c>
      <c r="D19" s="7">
        <v>4.5</v>
      </c>
      <c r="H19" s="7"/>
      <c r="J19" s="7">
        <v>4.5</v>
      </c>
      <c r="K19" s="31">
        <v>4.5</v>
      </c>
      <c r="L19" s="37">
        <v>4.5</v>
      </c>
      <c r="M19" s="37">
        <v>4.5</v>
      </c>
      <c r="N19" s="37">
        <v>4.5</v>
      </c>
      <c r="Q19" s="9">
        <f t="shared" si="1"/>
        <v>8.512</v>
      </c>
      <c r="R19" s="9">
        <f t="shared" si="0"/>
        <v>4.106</v>
      </c>
      <c r="S19" s="9">
        <f t="shared" si="0"/>
        <v>2.737333333333333</v>
      </c>
      <c r="T19" s="9">
        <f t="shared" si="0"/>
        <v>2.2779999999999996</v>
      </c>
      <c r="U19" s="9">
        <f t="shared" si="0"/>
        <v>2.0223999999999998</v>
      </c>
      <c r="W19" s="42">
        <f t="shared" si="2"/>
        <v>2.4776000000000002</v>
      </c>
      <c r="X19" s="42">
        <f t="shared" si="3"/>
        <v>2.0223999999999998</v>
      </c>
      <c r="Y19" s="17"/>
      <c r="Z19" s="22"/>
      <c r="AA19" s="22"/>
    </row>
    <row r="20" spans="3:27" ht="12.75">
      <c r="C20" s="6">
        <v>8</v>
      </c>
      <c r="D20" s="31">
        <v>5.2</v>
      </c>
      <c r="H20" s="7"/>
      <c r="J20" s="37">
        <v>5.2</v>
      </c>
      <c r="K20" s="37">
        <v>5.2</v>
      </c>
      <c r="L20" s="37">
        <v>5.2</v>
      </c>
      <c r="M20" s="37">
        <v>5.2</v>
      </c>
      <c r="N20" s="37">
        <v>5.2</v>
      </c>
      <c r="Q20" s="9">
        <f t="shared" si="1"/>
        <v>9.212</v>
      </c>
      <c r="R20" s="9">
        <f t="shared" si="0"/>
        <v>4.806</v>
      </c>
      <c r="S20" s="9">
        <f t="shared" si="0"/>
        <v>3.437333333333333</v>
      </c>
      <c r="T20" s="9">
        <f t="shared" si="0"/>
        <v>2.9779999999999998</v>
      </c>
      <c r="U20" s="9">
        <f t="shared" si="0"/>
        <v>2.7224</v>
      </c>
      <c r="W20" s="42">
        <f t="shared" si="2"/>
        <v>2.4776000000000002</v>
      </c>
      <c r="X20" s="42">
        <f t="shared" si="3"/>
        <v>2.7224</v>
      </c>
      <c r="Y20" s="17"/>
      <c r="Z20" s="22"/>
      <c r="AA20" s="22"/>
    </row>
    <row r="21" spans="3:27" ht="12.75">
      <c r="C21" s="6">
        <v>9</v>
      </c>
      <c r="D21" s="7">
        <v>3.6</v>
      </c>
      <c r="H21" s="7"/>
      <c r="J21" s="7">
        <v>3.6</v>
      </c>
      <c r="K21" s="7">
        <v>3.6</v>
      </c>
      <c r="L21" s="31">
        <v>3.6</v>
      </c>
      <c r="M21" s="37">
        <v>3.6</v>
      </c>
      <c r="N21" s="37">
        <v>3.6</v>
      </c>
      <c r="Q21" s="9">
        <f t="shared" si="1"/>
        <v>7.612</v>
      </c>
      <c r="R21" s="9">
        <f t="shared" si="0"/>
        <v>3.206</v>
      </c>
      <c r="S21" s="9">
        <f t="shared" si="0"/>
        <v>1.8373333333333333</v>
      </c>
      <c r="T21" s="9">
        <f t="shared" si="0"/>
        <v>1.3779999999999997</v>
      </c>
      <c r="U21" s="9">
        <f t="shared" si="0"/>
        <v>1.1223999999999998</v>
      </c>
      <c r="W21" s="42">
        <f t="shared" si="2"/>
        <v>2.4776000000000002</v>
      </c>
      <c r="X21" s="42">
        <f t="shared" si="3"/>
        <v>1.1223999999999998</v>
      </c>
      <c r="Y21" s="17"/>
      <c r="Z21" s="22"/>
      <c r="AA21" s="22"/>
    </row>
    <row r="22" spans="3:27" ht="12.75">
      <c r="C22" s="6">
        <v>10</v>
      </c>
      <c r="D22" s="7">
        <v>1.1</v>
      </c>
      <c r="H22" s="7"/>
      <c r="J22" s="7">
        <v>1.1</v>
      </c>
      <c r="K22" s="7">
        <v>1.1</v>
      </c>
      <c r="L22" s="7">
        <v>1.1</v>
      </c>
      <c r="M22" s="7">
        <v>1.1</v>
      </c>
      <c r="N22" s="7">
        <v>1.1</v>
      </c>
      <c r="Q22" s="9">
        <f t="shared" si="1"/>
        <v>5.112</v>
      </c>
      <c r="R22" s="9">
        <f t="shared" si="0"/>
        <v>0.706</v>
      </c>
      <c r="S22" s="9">
        <f t="shared" si="0"/>
        <v>0</v>
      </c>
      <c r="T22" s="9">
        <f t="shared" si="0"/>
        <v>0</v>
      </c>
      <c r="U22" s="9">
        <f t="shared" si="0"/>
        <v>0</v>
      </c>
      <c r="W22" s="42">
        <f t="shared" si="2"/>
        <v>1.1</v>
      </c>
      <c r="X22" s="42">
        <f t="shared" si="3"/>
        <v>0</v>
      </c>
      <c r="Y22" s="23"/>
      <c r="Z22" s="22"/>
      <c r="AA22" s="22"/>
    </row>
    <row r="23" spans="3:27" ht="12.75">
      <c r="C23" s="6">
        <v>11</v>
      </c>
      <c r="D23" s="7">
        <v>0</v>
      </c>
      <c r="H23" s="7"/>
      <c r="J23" s="7">
        <v>0</v>
      </c>
      <c r="K23" s="7">
        <v>0</v>
      </c>
      <c r="L23" s="7">
        <v>0</v>
      </c>
      <c r="M23" s="7">
        <v>0</v>
      </c>
      <c r="N23" s="7">
        <v>0</v>
      </c>
      <c r="Q23" s="9">
        <f t="shared" si="1"/>
        <v>4.012</v>
      </c>
      <c r="R23" s="9">
        <f t="shared" si="0"/>
        <v>0</v>
      </c>
      <c r="S23" s="9">
        <f t="shared" si="0"/>
        <v>0</v>
      </c>
      <c r="T23" s="9">
        <f t="shared" si="0"/>
        <v>0</v>
      </c>
      <c r="U23" s="9">
        <f t="shared" si="0"/>
        <v>0</v>
      </c>
      <c r="W23" s="42">
        <f t="shared" si="2"/>
        <v>0</v>
      </c>
      <c r="X23" s="42">
        <f t="shared" si="3"/>
        <v>0</v>
      </c>
      <c r="Y23" s="23"/>
      <c r="Z23" s="22"/>
      <c r="AA23" s="22"/>
    </row>
    <row r="24" spans="3:27" ht="12.75">
      <c r="C24" s="6">
        <v>12</v>
      </c>
      <c r="D24" s="7">
        <v>1</v>
      </c>
      <c r="H24" s="7"/>
      <c r="J24" s="7">
        <v>1</v>
      </c>
      <c r="K24" s="7">
        <v>1</v>
      </c>
      <c r="L24" s="7">
        <v>1</v>
      </c>
      <c r="M24" s="7">
        <v>1</v>
      </c>
      <c r="N24" s="7">
        <v>1</v>
      </c>
      <c r="Q24" s="9">
        <f t="shared" si="1"/>
        <v>5.012</v>
      </c>
      <c r="R24" s="9">
        <f t="shared" si="0"/>
        <v>0.6059999999999999</v>
      </c>
      <c r="S24" s="9">
        <f t="shared" si="0"/>
        <v>0</v>
      </c>
      <c r="T24" s="9">
        <f t="shared" si="0"/>
        <v>0</v>
      </c>
      <c r="U24" s="9">
        <f t="shared" si="0"/>
        <v>0</v>
      </c>
      <c r="W24" s="42">
        <f t="shared" si="2"/>
        <v>1</v>
      </c>
      <c r="X24" s="42">
        <f t="shared" si="3"/>
        <v>0</v>
      </c>
      <c r="Y24" s="23"/>
      <c r="Z24" s="22"/>
      <c r="AA24" s="22"/>
    </row>
    <row r="25" spans="3:27" ht="12.75">
      <c r="C25" s="6">
        <v>13</v>
      </c>
      <c r="D25" s="7">
        <v>0.5</v>
      </c>
      <c r="H25" s="7"/>
      <c r="J25" s="7">
        <v>0.5</v>
      </c>
      <c r="K25" s="7">
        <v>0.5</v>
      </c>
      <c r="L25" s="7">
        <v>0.5</v>
      </c>
      <c r="M25" s="7">
        <v>0.5</v>
      </c>
      <c r="N25" s="7">
        <v>0.5</v>
      </c>
      <c r="Q25" s="9">
        <f t="shared" si="1"/>
        <v>4.512</v>
      </c>
      <c r="R25" s="9">
        <f t="shared" si="0"/>
        <v>0.10599999999999987</v>
      </c>
      <c r="S25" s="9">
        <f t="shared" si="0"/>
        <v>0</v>
      </c>
      <c r="T25" s="9">
        <f t="shared" si="0"/>
        <v>0</v>
      </c>
      <c r="U25" s="9">
        <f t="shared" si="0"/>
        <v>0</v>
      </c>
      <c r="W25" s="42">
        <f t="shared" si="2"/>
        <v>0.5</v>
      </c>
      <c r="X25" s="42">
        <f t="shared" si="3"/>
        <v>0</v>
      </c>
      <c r="Y25" s="23"/>
      <c r="Z25" s="22"/>
      <c r="AA25" s="22"/>
    </row>
    <row r="26" spans="3:27" ht="12.75">
      <c r="C26" s="6">
        <v>14</v>
      </c>
      <c r="D26" s="7">
        <v>0.6</v>
      </c>
      <c r="H26" s="7"/>
      <c r="J26" s="7">
        <v>0.6</v>
      </c>
      <c r="K26" s="7">
        <v>0.6</v>
      </c>
      <c r="L26" s="7">
        <v>0.6</v>
      </c>
      <c r="M26" s="7">
        <v>0.6</v>
      </c>
      <c r="N26" s="7">
        <v>0.6</v>
      </c>
      <c r="Q26" s="9">
        <f t="shared" si="1"/>
        <v>4.611999999999999</v>
      </c>
      <c r="R26" s="9">
        <f t="shared" si="0"/>
        <v>0.20599999999999985</v>
      </c>
      <c r="S26" s="9">
        <f t="shared" si="0"/>
        <v>0</v>
      </c>
      <c r="T26" s="9">
        <f t="shared" si="0"/>
        <v>0</v>
      </c>
      <c r="U26" s="9">
        <f t="shared" si="0"/>
        <v>0</v>
      </c>
      <c r="W26" s="42">
        <f t="shared" si="2"/>
        <v>0.6</v>
      </c>
      <c r="X26" s="42">
        <f t="shared" si="3"/>
        <v>0</v>
      </c>
      <c r="Y26" s="23"/>
      <c r="Z26" s="22"/>
      <c r="AA26" s="22"/>
    </row>
    <row r="27" spans="3:27" ht="12.75">
      <c r="C27" s="6">
        <v>15</v>
      </c>
      <c r="D27" s="7">
        <v>0.7</v>
      </c>
      <c r="H27" s="7"/>
      <c r="J27" s="7">
        <v>0.7</v>
      </c>
      <c r="K27" s="7">
        <v>0.7</v>
      </c>
      <c r="L27" s="7">
        <v>0.7</v>
      </c>
      <c r="M27" s="7">
        <v>0.7</v>
      </c>
      <c r="N27" s="7">
        <v>0.7</v>
      </c>
      <c r="Q27" s="9">
        <f t="shared" si="1"/>
        <v>4.712</v>
      </c>
      <c r="R27" s="9">
        <f t="shared" si="0"/>
        <v>0.3059999999999998</v>
      </c>
      <c r="S27" s="9">
        <f t="shared" si="0"/>
        <v>0</v>
      </c>
      <c r="T27" s="9">
        <f t="shared" si="0"/>
        <v>0</v>
      </c>
      <c r="U27" s="9">
        <f t="shared" si="0"/>
        <v>0</v>
      </c>
      <c r="W27" s="42">
        <f t="shared" si="2"/>
        <v>0.7</v>
      </c>
      <c r="X27" s="42">
        <f t="shared" si="3"/>
        <v>0</v>
      </c>
      <c r="Y27" s="23"/>
      <c r="Z27" s="22"/>
      <c r="AA27" s="22"/>
    </row>
    <row r="28" spans="3:27" ht="12.75">
      <c r="C28" s="6">
        <v>16</v>
      </c>
      <c r="D28" s="7">
        <v>0.9</v>
      </c>
      <c r="H28" s="7"/>
      <c r="J28" s="7">
        <v>0.9</v>
      </c>
      <c r="K28" s="7">
        <v>0.9</v>
      </c>
      <c r="L28" s="7">
        <v>0.9</v>
      </c>
      <c r="M28" s="7">
        <v>0.9</v>
      </c>
      <c r="N28" s="7">
        <v>0.9</v>
      </c>
      <c r="Q28" s="9">
        <f t="shared" si="1"/>
        <v>4.912</v>
      </c>
      <c r="R28" s="9">
        <f t="shared" si="0"/>
        <v>0.5059999999999999</v>
      </c>
      <c r="S28" s="9">
        <f t="shared" si="0"/>
        <v>0</v>
      </c>
      <c r="T28" s="9">
        <f t="shared" si="0"/>
        <v>0</v>
      </c>
      <c r="U28" s="9">
        <f t="shared" si="0"/>
        <v>0</v>
      </c>
      <c r="W28" s="42">
        <f t="shared" si="2"/>
        <v>0.9</v>
      </c>
      <c r="X28" s="42">
        <f t="shared" si="3"/>
        <v>0</v>
      </c>
      <c r="Y28" s="23"/>
      <c r="Z28" s="22"/>
      <c r="AA28" s="22"/>
    </row>
    <row r="29" spans="3:27" ht="12.75">
      <c r="C29" s="6">
        <v>17</v>
      </c>
      <c r="D29" s="7">
        <v>0.2</v>
      </c>
      <c r="H29" s="7"/>
      <c r="J29" s="7">
        <v>0.2</v>
      </c>
      <c r="K29" s="7">
        <v>0.2</v>
      </c>
      <c r="L29" s="7">
        <v>0.2</v>
      </c>
      <c r="M29" s="7">
        <v>0.2</v>
      </c>
      <c r="N29" s="7">
        <v>0.2</v>
      </c>
      <c r="Q29" s="9">
        <f t="shared" si="1"/>
        <v>4.212</v>
      </c>
      <c r="R29" s="9">
        <f aca="true" t="shared" si="4" ref="R29:U32">IF(K29&gt;K$6,K29-K$6,0)</f>
        <v>0</v>
      </c>
      <c r="S29" s="9">
        <f t="shared" si="4"/>
        <v>0</v>
      </c>
      <c r="T29" s="9">
        <f t="shared" si="4"/>
        <v>0</v>
      </c>
      <c r="U29" s="9">
        <f t="shared" si="4"/>
        <v>0</v>
      </c>
      <c r="W29" s="42">
        <f t="shared" si="2"/>
        <v>0.2</v>
      </c>
      <c r="X29" s="42">
        <f t="shared" si="3"/>
        <v>0</v>
      </c>
      <c r="Y29" s="23"/>
      <c r="Z29" s="22"/>
      <c r="AA29" s="22"/>
    </row>
    <row r="30" spans="3:27" ht="12.75">
      <c r="C30" s="6">
        <v>18</v>
      </c>
      <c r="D30" s="7">
        <v>0.3</v>
      </c>
      <c r="H30" s="7"/>
      <c r="J30" s="7">
        <v>0.3</v>
      </c>
      <c r="K30" s="7">
        <v>0.3</v>
      </c>
      <c r="L30" s="7">
        <v>0.3</v>
      </c>
      <c r="M30" s="7">
        <v>0.3</v>
      </c>
      <c r="N30" s="7">
        <v>0.3</v>
      </c>
      <c r="Q30" s="9">
        <f t="shared" si="1"/>
        <v>4.311999999999999</v>
      </c>
      <c r="R30" s="9">
        <f t="shared" si="4"/>
        <v>0</v>
      </c>
      <c r="S30" s="9">
        <f t="shared" si="4"/>
        <v>0</v>
      </c>
      <c r="T30" s="9">
        <f t="shared" si="4"/>
        <v>0</v>
      </c>
      <c r="U30" s="9">
        <f t="shared" si="4"/>
        <v>0</v>
      </c>
      <c r="W30" s="42">
        <f t="shared" si="2"/>
        <v>0.3</v>
      </c>
      <c r="X30" s="42">
        <f t="shared" si="3"/>
        <v>0</v>
      </c>
      <c r="Y30" s="23"/>
      <c r="Z30" s="22"/>
      <c r="AA30" s="22"/>
    </row>
    <row r="31" spans="3:27" ht="12.75">
      <c r="C31" s="6">
        <v>19</v>
      </c>
      <c r="D31" s="7">
        <v>0.1</v>
      </c>
      <c r="H31" s="7"/>
      <c r="J31" s="7">
        <v>0.1</v>
      </c>
      <c r="K31" s="7">
        <v>0.1</v>
      </c>
      <c r="L31" s="7">
        <v>0.1</v>
      </c>
      <c r="M31" s="7">
        <v>0.1</v>
      </c>
      <c r="N31" s="7">
        <v>0.1</v>
      </c>
      <c r="Q31" s="9">
        <f t="shared" si="1"/>
        <v>4.111999999999999</v>
      </c>
      <c r="R31" s="9">
        <f t="shared" si="4"/>
        <v>0</v>
      </c>
      <c r="S31" s="9">
        <f t="shared" si="4"/>
        <v>0</v>
      </c>
      <c r="T31" s="9">
        <f t="shared" si="4"/>
        <v>0</v>
      </c>
      <c r="U31" s="9">
        <f t="shared" si="4"/>
        <v>0</v>
      </c>
      <c r="W31" s="42">
        <f t="shared" si="2"/>
        <v>0.1</v>
      </c>
      <c r="X31" s="42">
        <f t="shared" si="3"/>
        <v>0</v>
      </c>
      <c r="Y31" s="23"/>
      <c r="Z31" s="22"/>
      <c r="AA31" s="22"/>
    </row>
    <row r="32" spans="3:27" ht="12.75">
      <c r="C32" s="6">
        <v>20</v>
      </c>
      <c r="D32" s="7">
        <v>0.5</v>
      </c>
      <c r="H32" s="7"/>
      <c r="J32" s="7">
        <v>0.5</v>
      </c>
      <c r="K32" s="7">
        <v>0.5</v>
      </c>
      <c r="L32" s="7">
        <v>0.5</v>
      </c>
      <c r="M32" s="7">
        <v>0.5</v>
      </c>
      <c r="N32" s="7">
        <v>0.5</v>
      </c>
      <c r="Q32" s="9">
        <f t="shared" si="1"/>
        <v>4.512</v>
      </c>
      <c r="R32" s="9">
        <f t="shared" si="4"/>
        <v>0.10599999999999987</v>
      </c>
      <c r="S32" s="9">
        <f t="shared" si="4"/>
        <v>0</v>
      </c>
      <c r="T32" s="9">
        <f t="shared" si="4"/>
        <v>0</v>
      </c>
      <c r="U32" s="9">
        <f t="shared" si="4"/>
        <v>0</v>
      </c>
      <c r="W32" s="42">
        <f t="shared" si="2"/>
        <v>0.5</v>
      </c>
      <c r="X32" s="42">
        <f t="shared" si="3"/>
        <v>0</v>
      </c>
      <c r="Y32" s="23"/>
      <c r="Z32" s="22"/>
      <c r="AA32" s="22"/>
    </row>
    <row r="33" spans="3:27" ht="12.75">
      <c r="C33" s="2"/>
      <c r="D33" s="2"/>
      <c r="E33" s="2"/>
      <c r="F33" s="2"/>
      <c r="G33" s="2"/>
      <c r="H33" s="2"/>
      <c r="W33" s="43"/>
      <c r="X33" s="43"/>
      <c r="Y33" s="22"/>
      <c r="Z33" s="22"/>
      <c r="AA33" s="22"/>
    </row>
    <row r="34" spans="3:27" ht="12.75">
      <c r="C34" s="8" t="s">
        <v>4</v>
      </c>
      <c r="D34" s="9">
        <f>SUM(D13:D32)</f>
        <v>32.9</v>
      </c>
      <c r="E34" s="10" t="s">
        <v>5</v>
      </c>
      <c r="F34" s="10"/>
      <c r="G34" s="11"/>
      <c r="P34" s="8" t="s">
        <v>6</v>
      </c>
      <c r="Q34" s="11">
        <f>SUM(Q13:Q32)</f>
        <v>113.14</v>
      </c>
      <c r="R34" s="11">
        <f>SUM(R13:R32)</f>
        <v>25.996000000000002</v>
      </c>
      <c r="S34" s="11">
        <f>SUM(S13:S32)</f>
        <v>13.561333333333332</v>
      </c>
      <c r="T34" s="11">
        <f>SUM(T13:T32)</f>
        <v>10.489999999999998</v>
      </c>
      <c r="U34" s="32">
        <f>SUM(U13:U32)</f>
        <v>9.212</v>
      </c>
      <c r="V34" s="10" t="s">
        <v>5</v>
      </c>
      <c r="W34" s="43"/>
      <c r="X34" s="43"/>
      <c r="Y34" s="10"/>
      <c r="Z34" s="22"/>
      <c r="AA34" s="22"/>
    </row>
    <row r="35" spans="3:27" ht="12.75">
      <c r="C35" s="2"/>
      <c r="D35" s="2"/>
      <c r="E35" s="2"/>
      <c r="F35" s="2"/>
      <c r="G35" s="2"/>
      <c r="H35" s="2"/>
      <c r="U35" s="3" t="s">
        <v>58</v>
      </c>
      <c r="W35" s="43"/>
      <c r="X35" s="43"/>
      <c r="Y35" s="22"/>
      <c r="Z35" s="22"/>
      <c r="AA35" s="22"/>
    </row>
    <row r="36" spans="3:27" ht="12.75">
      <c r="C36" s="2"/>
      <c r="D36" s="2"/>
      <c r="E36" s="2"/>
      <c r="P36" s="8" t="s">
        <v>57</v>
      </c>
      <c r="Q36" s="17">
        <f>J3</f>
        <v>9.212</v>
      </c>
      <c r="R36" s="17">
        <f>K3</f>
        <v>9.212</v>
      </c>
      <c r="S36" s="17">
        <f>L3</f>
        <v>9.212</v>
      </c>
      <c r="T36" s="17">
        <f>M3</f>
        <v>9.212</v>
      </c>
      <c r="U36" s="33">
        <f>N3</f>
        <v>9.212</v>
      </c>
      <c r="V36" s="10" t="s">
        <v>5</v>
      </c>
      <c r="W36" s="43"/>
      <c r="X36" s="43"/>
      <c r="Y36" s="22"/>
      <c r="Z36" s="22"/>
      <c r="AA36" s="22"/>
    </row>
    <row r="37" spans="3:27" ht="12.75">
      <c r="C37" s="2"/>
      <c r="D37" s="2"/>
      <c r="E37" s="2"/>
      <c r="F37" s="2"/>
      <c r="G37" s="2"/>
      <c r="H37" s="2"/>
      <c r="W37" s="43"/>
      <c r="X37" s="43"/>
      <c r="Y37" s="22"/>
      <c r="Z37" s="22"/>
      <c r="AA37" s="22"/>
    </row>
    <row r="38" spans="3:27" ht="12.75">
      <c r="C38" s="2"/>
      <c r="D38" s="2"/>
      <c r="E38" s="2"/>
      <c r="F38" s="2"/>
      <c r="G38" s="2"/>
      <c r="H38" s="2"/>
      <c r="Q38" s="2" t="s">
        <v>53</v>
      </c>
      <c r="R38" s="2" t="s">
        <v>53</v>
      </c>
      <c r="S38" s="2" t="s">
        <v>53</v>
      </c>
      <c r="T38" s="2" t="s">
        <v>53</v>
      </c>
      <c r="U38" s="28" t="s">
        <v>54</v>
      </c>
      <c r="W38" s="43"/>
      <c r="X38" s="43"/>
      <c r="Y38" s="36"/>
      <c r="Z38" s="22"/>
      <c r="AA38" s="22"/>
    </row>
    <row r="39" spans="3:27" ht="12.75">
      <c r="C39" s="2"/>
      <c r="D39" s="2"/>
      <c r="E39" s="2"/>
      <c r="F39" s="2"/>
      <c r="G39" s="2"/>
      <c r="H39" s="2"/>
      <c r="R39" s="2"/>
      <c r="W39" s="43"/>
      <c r="X39" s="43"/>
      <c r="Y39" s="22"/>
      <c r="Z39" s="22"/>
      <c r="AA39" s="22"/>
    </row>
    <row r="40" spans="23:24" ht="12.75">
      <c r="W40" s="43"/>
      <c r="X40" s="43"/>
    </row>
    <row r="41" spans="23:24" ht="12.75">
      <c r="W41" s="43"/>
      <c r="X41" s="43"/>
    </row>
    <row r="42" spans="23:24" ht="12.75">
      <c r="W42" s="43"/>
      <c r="X42" s="43"/>
    </row>
    <row r="43" spans="23:24" ht="12.75">
      <c r="W43" s="43"/>
      <c r="X43" s="43"/>
    </row>
    <row r="44" spans="23:24" ht="12.75">
      <c r="W44" s="43"/>
      <c r="X44" s="43"/>
    </row>
    <row r="45" spans="23:24" ht="12.75">
      <c r="W45" s="43"/>
      <c r="X45" s="43"/>
    </row>
    <row r="46" spans="23:24" ht="12.75">
      <c r="W46" s="43"/>
      <c r="X46" s="43"/>
    </row>
    <row r="47" spans="23:24" ht="12.75">
      <c r="W47" s="22"/>
      <c r="X47" s="22"/>
    </row>
    <row r="48" spans="23:24" ht="12.75">
      <c r="W48" s="22"/>
      <c r="X48" s="22"/>
    </row>
    <row r="49" spans="23:24" ht="12.75">
      <c r="W49" s="22"/>
      <c r="X49" s="22"/>
    </row>
    <row r="50" spans="23:24" ht="12.75">
      <c r="W50" s="22"/>
      <c r="X50" s="22"/>
    </row>
    <row r="51" spans="23:24" ht="12.75">
      <c r="W51" s="22"/>
      <c r="X51" s="22"/>
    </row>
    <row r="52" spans="23:24" ht="12.75">
      <c r="W52" s="22"/>
      <c r="X52" s="22"/>
    </row>
    <row r="53" spans="23:24" ht="12.75">
      <c r="W53" s="22"/>
      <c r="X53" s="22"/>
    </row>
    <row r="54" spans="23:24" ht="12.75">
      <c r="W54" s="22"/>
      <c r="X54" s="22"/>
    </row>
    <row r="55" spans="23:24" ht="12.75">
      <c r="W55" s="22"/>
      <c r="X55" s="22"/>
    </row>
    <row r="56" spans="23:24" ht="12.75">
      <c r="W56" s="22"/>
      <c r="X56" s="22"/>
    </row>
    <row r="57" spans="23:24" ht="12.75">
      <c r="W57" s="22"/>
      <c r="X57" s="22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5:U50"/>
  <sheetViews>
    <sheetView zoomScale="75" zoomScaleNormal="75" workbookViewId="0" topLeftCell="A1">
      <selection activeCell="I16" sqref="I16"/>
    </sheetView>
  </sheetViews>
  <sheetFormatPr defaultColWidth="11.421875" defaultRowHeight="12.75"/>
  <cols>
    <col min="1" max="3" width="9.140625" style="0" customWidth="1"/>
    <col min="4" max="4" width="9.8515625" style="0" bestFit="1" customWidth="1"/>
    <col min="5" max="8" width="9.140625" style="0" customWidth="1"/>
    <col min="9" max="9" width="16.7109375" style="0" bestFit="1" customWidth="1"/>
    <col min="10" max="12" width="9.140625" style="0" customWidth="1"/>
    <col min="13" max="13" width="9.8515625" style="0" bestFit="1" customWidth="1"/>
    <col min="14" max="17" width="11.28125" style="0" customWidth="1"/>
    <col min="18" max="16384" width="9.140625" style="0" customWidth="1"/>
  </cols>
  <sheetData>
    <row r="5" spans="2:13" ht="20.25">
      <c r="B5" s="1" t="s">
        <v>73</v>
      </c>
      <c r="C5" s="2"/>
      <c r="D5" s="2"/>
      <c r="E5" s="2"/>
      <c r="F5" s="2"/>
      <c r="G5" s="2"/>
      <c r="I5" s="2"/>
      <c r="M5" s="2"/>
    </row>
    <row r="6" spans="3:13" ht="12.75">
      <c r="C6" s="2"/>
      <c r="D6" s="2"/>
      <c r="E6" s="2"/>
      <c r="F6" s="2"/>
      <c r="G6" s="2"/>
      <c r="I6" s="2"/>
      <c r="M6" s="2"/>
    </row>
    <row r="7" spans="3:21" ht="12.75">
      <c r="C7" s="2"/>
      <c r="D7" s="2"/>
      <c r="E7" s="2"/>
      <c r="F7" s="2"/>
      <c r="G7" s="2"/>
      <c r="I7" s="2"/>
      <c r="M7" s="2"/>
      <c r="U7" s="50"/>
    </row>
    <row r="8" spans="3:21" ht="12.75">
      <c r="C8" s="2"/>
      <c r="D8" s="2"/>
      <c r="E8" s="2"/>
      <c r="F8" s="2"/>
      <c r="G8" s="2"/>
      <c r="I8" s="2"/>
      <c r="M8" s="2"/>
      <c r="S8" s="38" t="s">
        <v>59</v>
      </c>
      <c r="T8" s="39"/>
      <c r="U8" s="51"/>
    </row>
    <row r="9" spans="3:21" ht="50.25" customHeight="1">
      <c r="C9" s="3" t="s">
        <v>1</v>
      </c>
      <c r="D9" s="4" t="s">
        <v>39</v>
      </c>
      <c r="E9" s="4"/>
      <c r="F9" s="4"/>
      <c r="G9" s="4"/>
      <c r="L9" s="3" t="s">
        <v>1</v>
      </c>
      <c r="M9" s="4" t="s">
        <v>39</v>
      </c>
      <c r="N9" s="4" t="s">
        <v>64</v>
      </c>
      <c r="O9" s="4" t="s">
        <v>65</v>
      </c>
      <c r="P9" s="4" t="s">
        <v>67</v>
      </c>
      <c r="Q9" s="4" t="s">
        <v>66</v>
      </c>
      <c r="S9" s="40" t="s">
        <v>60</v>
      </c>
      <c r="T9" s="40" t="s">
        <v>61</v>
      </c>
      <c r="U9" s="35"/>
    </row>
    <row r="10" spans="3:21" ht="12.75">
      <c r="C10" s="2" t="s">
        <v>2</v>
      </c>
      <c r="D10" s="2" t="s">
        <v>3</v>
      </c>
      <c r="E10" s="2"/>
      <c r="F10" s="2"/>
      <c r="G10" s="2"/>
      <c r="L10" s="2" t="s">
        <v>2</v>
      </c>
      <c r="M10" s="2" t="s">
        <v>3</v>
      </c>
      <c r="N10" s="2" t="s">
        <v>5</v>
      </c>
      <c r="O10" s="2" t="s">
        <v>5</v>
      </c>
      <c r="P10" s="2" t="s">
        <v>3</v>
      </c>
      <c r="Q10" s="2" t="s">
        <v>3</v>
      </c>
      <c r="S10" s="41" t="s">
        <v>3</v>
      </c>
      <c r="T10" s="41" t="s">
        <v>3</v>
      </c>
      <c r="U10" s="35"/>
    </row>
    <row r="11" spans="3:21" ht="12.75">
      <c r="C11" s="2"/>
      <c r="D11" s="2"/>
      <c r="E11" s="2"/>
      <c r="F11" s="2"/>
      <c r="G11" s="2"/>
      <c r="L11" s="2"/>
      <c r="M11" s="2"/>
      <c r="N11" s="2"/>
      <c r="U11" s="53" t="s">
        <v>38</v>
      </c>
    </row>
    <row r="12" spans="3:21" ht="12.75">
      <c r="C12" s="6">
        <v>1</v>
      </c>
      <c r="D12" s="7">
        <v>0.4</v>
      </c>
      <c r="E12" s="7"/>
      <c r="F12" s="7"/>
      <c r="G12" s="7"/>
      <c r="L12" s="6">
        <v>1</v>
      </c>
      <c r="M12" s="7">
        <v>0.4</v>
      </c>
      <c r="N12" s="49">
        <f>D12</f>
        <v>0.4</v>
      </c>
      <c r="O12" s="9">
        <f aca="true" t="shared" si="0" ref="O12:O31">IF(N12&lt;$I$16,N12,$I$16)</f>
        <v>0</v>
      </c>
      <c r="P12" s="9">
        <f aca="true" t="shared" si="1" ref="P12:P31">IF(O12&lt;$I$16,0,IF(O11&lt;$I$16,N12-$I$16,M12))</f>
        <v>0.4</v>
      </c>
      <c r="Q12" s="9">
        <f aca="true" t="shared" si="2" ref="Q12:Q31">P12*$I$18</f>
        <v>0.11200000000000002</v>
      </c>
      <c r="S12" s="42">
        <f aca="true" t="shared" si="3" ref="S12:S31">M12-Q12</f>
        <v>0.28800000000000003</v>
      </c>
      <c r="T12" s="42">
        <f aca="true" t="shared" si="4" ref="T12:T31">Q12</f>
        <v>0.11200000000000002</v>
      </c>
      <c r="U12" s="53">
        <f>O12</f>
        <v>0</v>
      </c>
    </row>
    <row r="13" spans="3:21" ht="12.75">
      <c r="C13" s="6">
        <v>2</v>
      </c>
      <c r="D13" s="7">
        <v>0.7</v>
      </c>
      <c r="E13" s="7"/>
      <c r="F13" s="7"/>
      <c r="G13" s="7"/>
      <c r="L13" s="6">
        <v>2</v>
      </c>
      <c r="M13" s="7">
        <v>0.7</v>
      </c>
      <c r="N13" s="49">
        <f aca="true" t="shared" si="5" ref="N13:N31">N12+D13</f>
        <v>1.1</v>
      </c>
      <c r="O13" s="9">
        <f t="shared" si="0"/>
        <v>0</v>
      </c>
      <c r="P13" s="9">
        <f t="shared" si="1"/>
        <v>0.7</v>
      </c>
      <c r="Q13" s="9">
        <f t="shared" si="2"/>
        <v>0.196</v>
      </c>
      <c r="S13" s="42">
        <f t="shared" si="3"/>
        <v>0.504</v>
      </c>
      <c r="T13" s="42">
        <f t="shared" si="4"/>
        <v>0.196</v>
      </c>
      <c r="U13" s="53">
        <f aca="true" t="shared" si="6" ref="U13:U31">O13-O12</f>
        <v>0</v>
      </c>
    </row>
    <row r="14" spans="3:21" ht="12.75">
      <c r="C14" s="6">
        <v>3</v>
      </c>
      <c r="D14" s="7">
        <v>2.1</v>
      </c>
      <c r="E14" s="7"/>
      <c r="F14" s="7"/>
      <c r="H14" s="8" t="s">
        <v>62</v>
      </c>
      <c r="I14" s="9">
        <f>I18*D33</f>
        <v>9.212</v>
      </c>
      <c r="J14" t="s">
        <v>5</v>
      </c>
      <c r="L14" s="6">
        <v>3</v>
      </c>
      <c r="M14" s="7">
        <v>2.1</v>
      </c>
      <c r="N14" s="49">
        <f t="shared" si="5"/>
        <v>3.2</v>
      </c>
      <c r="O14" s="9">
        <f t="shared" si="0"/>
        <v>0</v>
      </c>
      <c r="P14" s="9">
        <f t="shared" si="1"/>
        <v>2.1</v>
      </c>
      <c r="Q14" s="9">
        <f t="shared" si="2"/>
        <v>0.5880000000000001</v>
      </c>
      <c r="S14" s="42">
        <f t="shared" si="3"/>
        <v>1.512</v>
      </c>
      <c r="T14" s="42">
        <f t="shared" si="4"/>
        <v>0.5880000000000001</v>
      </c>
      <c r="U14" s="53">
        <f t="shared" si="6"/>
        <v>0</v>
      </c>
    </row>
    <row r="15" spans="3:21" ht="12.75">
      <c r="C15" s="6">
        <v>4</v>
      </c>
      <c r="D15" s="7">
        <v>2.2</v>
      </c>
      <c r="E15" s="7"/>
      <c r="F15" s="7"/>
      <c r="H15" s="2"/>
      <c r="I15" s="11"/>
      <c r="L15" s="6">
        <v>4</v>
      </c>
      <c r="M15" s="7">
        <v>2.2</v>
      </c>
      <c r="N15" s="49">
        <f t="shared" si="5"/>
        <v>5.4</v>
      </c>
      <c r="O15" s="9">
        <f t="shared" si="0"/>
        <v>0</v>
      </c>
      <c r="P15" s="9">
        <f t="shared" si="1"/>
        <v>2.2</v>
      </c>
      <c r="Q15" s="9">
        <f t="shared" si="2"/>
        <v>0.6160000000000001</v>
      </c>
      <c r="S15" s="42">
        <f t="shared" si="3"/>
        <v>1.584</v>
      </c>
      <c r="T15" s="42">
        <f t="shared" si="4"/>
        <v>0.6160000000000001</v>
      </c>
      <c r="U15" s="53">
        <f t="shared" si="6"/>
        <v>0</v>
      </c>
    </row>
    <row r="16" spans="3:21" ht="12.75">
      <c r="C16" s="6">
        <v>5</v>
      </c>
      <c r="D16" s="7">
        <v>3.5</v>
      </c>
      <c r="E16" s="7"/>
      <c r="F16" s="7"/>
      <c r="H16" s="8" t="s">
        <v>32</v>
      </c>
      <c r="I16" s="44">
        <v>0</v>
      </c>
      <c r="J16" t="s">
        <v>5</v>
      </c>
      <c r="L16" s="6">
        <v>5</v>
      </c>
      <c r="M16" s="7">
        <v>3.5</v>
      </c>
      <c r="N16" s="49">
        <f t="shared" si="5"/>
        <v>8.9</v>
      </c>
      <c r="O16" s="9">
        <f t="shared" si="0"/>
        <v>0</v>
      </c>
      <c r="P16" s="9">
        <f t="shared" si="1"/>
        <v>3.5</v>
      </c>
      <c r="Q16" s="9">
        <f t="shared" si="2"/>
        <v>0.9800000000000001</v>
      </c>
      <c r="S16" s="42">
        <f t="shared" si="3"/>
        <v>2.52</v>
      </c>
      <c r="T16" s="42">
        <f t="shared" si="4"/>
        <v>0.9800000000000001</v>
      </c>
      <c r="U16" s="53">
        <f t="shared" si="6"/>
        <v>0</v>
      </c>
    </row>
    <row r="17" spans="3:21" ht="12.75">
      <c r="C17" s="6">
        <v>6</v>
      </c>
      <c r="D17" s="7">
        <v>4.8</v>
      </c>
      <c r="E17" s="7"/>
      <c r="F17" s="7"/>
      <c r="H17" s="2"/>
      <c r="I17" s="11"/>
      <c r="L17" s="6">
        <v>6</v>
      </c>
      <c r="M17" s="7">
        <v>4.8</v>
      </c>
      <c r="N17" s="49">
        <f t="shared" si="5"/>
        <v>13.7</v>
      </c>
      <c r="O17" s="9">
        <f t="shared" si="0"/>
        <v>0</v>
      </c>
      <c r="P17" s="9">
        <f t="shared" si="1"/>
        <v>4.8</v>
      </c>
      <c r="Q17" s="9">
        <f t="shared" si="2"/>
        <v>1.344</v>
      </c>
      <c r="S17" s="42">
        <f t="shared" si="3"/>
        <v>3.4559999999999995</v>
      </c>
      <c r="T17" s="42">
        <f t="shared" si="4"/>
        <v>1.344</v>
      </c>
      <c r="U17" s="53">
        <f t="shared" si="6"/>
        <v>0</v>
      </c>
    </row>
    <row r="18" spans="3:21" ht="12.75">
      <c r="C18" s="6">
        <v>7</v>
      </c>
      <c r="D18" s="7">
        <v>4.5</v>
      </c>
      <c r="E18" s="7"/>
      <c r="F18" s="7"/>
      <c r="H18" s="45" t="s">
        <v>63</v>
      </c>
      <c r="I18" s="48">
        <v>0.28</v>
      </c>
      <c r="J18" t="s">
        <v>8</v>
      </c>
      <c r="L18" s="6">
        <v>7</v>
      </c>
      <c r="M18" s="7">
        <v>4.5</v>
      </c>
      <c r="N18" s="49">
        <f t="shared" si="5"/>
        <v>18.2</v>
      </c>
      <c r="O18" s="9">
        <f t="shared" si="0"/>
        <v>0</v>
      </c>
      <c r="P18" s="9">
        <f t="shared" si="1"/>
        <v>4.5</v>
      </c>
      <c r="Q18" s="9">
        <f t="shared" si="2"/>
        <v>1.2600000000000002</v>
      </c>
      <c r="S18" s="42">
        <f t="shared" si="3"/>
        <v>3.2399999999999998</v>
      </c>
      <c r="T18" s="42">
        <f t="shared" si="4"/>
        <v>1.2600000000000002</v>
      </c>
      <c r="U18" s="53">
        <f t="shared" si="6"/>
        <v>0</v>
      </c>
    </row>
    <row r="19" spans="3:21" ht="12.75">
      <c r="C19" s="6">
        <v>8</v>
      </c>
      <c r="D19" s="7">
        <v>5.2</v>
      </c>
      <c r="E19" s="7"/>
      <c r="F19" s="7"/>
      <c r="G19" s="7"/>
      <c r="L19" s="6">
        <v>8</v>
      </c>
      <c r="M19" s="7">
        <v>5.2</v>
      </c>
      <c r="N19" s="49">
        <f t="shared" si="5"/>
        <v>23.4</v>
      </c>
      <c r="O19" s="9">
        <f t="shared" si="0"/>
        <v>0</v>
      </c>
      <c r="P19" s="9">
        <f t="shared" si="1"/>
        <v>5.2</v>
      </c>
      <c r="Q19" s="9">
        <f t="shared" si="2"/>
        <v>1.4560000000000002</v>
      </c>
      <c r="S19" s="42">
        <f t="shared" si="3"/>
        <v>3.7439999999999998</v>
      </c>
      <c r="T19" s="42">
        <f t="shared" si="4"/>
        <v>1.4560000000000002</v>
      </c>
      <c r="U19" s="53">
        <f t="shared" si="6"/>
        <v>0</v>
      </c>
    </row>
    <row r="20" spans="3:21" ht="12.75">
      <c r="C20" s="6">
        <v>9</v>
      </c>
      <c r="D20" s="7">
        <v>3.6</v>
      </c>
      <c r="E20" s="7"/>
      <c r="F20" s="7"/>
      <c r="G20" s="7"/>
      <c r="L20" s="6">
        <v>9</v>
      </c>
      <c r="M20" s="7">
        <v>3.6</v>
      </c>
      <c r="N20" s="49">
        <f t="shared" si="5"/>
        <v>27</v>
      </c>
      <c r="O20" s="9">
        <f t="shared" si="0"/>
        <v>0</v>
      </c>
      <c r="P20" s="9">
        <f t="shared" si="1"/>
        <v>3.6</v>
      </c>
      <c r="Q20" s="9">
        <f t="shared" si="2"/>
        <v>1.0080000000000002</v>
      </c>
      <c r="S20" s="42">
        <f t="shared" si="3"/>
        <v>2.5919999999999996</v>
      </c>
      <c r="T20" s="42">
        <f t="shared" si="4"/>
        <v>1.0080000000000002</v>
      </c>
      <c r="U20" s="53">
        <f t="shared" si="6"/>
        <v>0</v>
      </c>
    </row>
    <row r="21" spans="3:21" ht="12.75">
      <c r="C21" s="6">
        <v>10</v>
      </c>
      <c r="D21" s="7">
        <v>1.1</v>
      </c>
      <c r="E21" s="7"/>
      <c r="F21" s="7"/>
      <c r="G21" s="7"/>
      <c r="L21" s="6">
        <v>10</v>
      </c>
      <c r="M21" s="7">
        <v>1.1</v>
      </c>
      <c r="N21" s="49">
        <f t="shared" si="5"/>
        <v>28.1</v>
      </c>
      <c r="O21" s="9">
        <f t="shared" si="0"/>
        <v>0</v>
      </c>
      <c r="P21" s="9">
        <f t="shared" si="1"/>
        <v>1.1</v>
      </c>
      <c r="Q21" s="9">
        <f t="shared" si="2"/>
        <v>0.30800000000000005</v>
      </c>
      <c r="S21" s="42">
        <f t="shared" si="3"/>
        <v>0.792</v>
      </c>
      <c r="T21" s="42">
        <f t="shared" si="4"/>
        <v>0.30800000000000005</v>
      </c>
      <c r="U21" s="53">
        <f t="shared" si="6"/>
        <v>0</v>
      </c>
    </row>
    <row r="22" spans="3:21" ht="12.75">
      <c r="C22" s="6">
        <v>11</v>
      </c>
      <c r="D22" s="7">
        <v>0</v>
      </c>
      <c r="E22" s="7"/>
      <c r="F22" s="7"/>
      <c r="G22" s="7"/>
      <c r="L22" s="6">
        <v>11</v>
      </c>
      <c r="M22" s="7">
        <v>0</v>
      </c>
      <c r="N22" s="49">
        <f t="shared" si="5"/>
        <v>28.1</v>
      </c>
      <c r="O22" s="9">
        <f t="shared" si="0"/>
        <v>0</v>
      </c>
      <c r="P22" s="9">
        <f t="shared" si="1"/>
        <v>0</v>
      </c>
      <c r="Q22" s="9">
        <f t="shared" si="2"/>
        <v>0</v>
      </c>
      <c r="S22" s="42">
        <f t="shared" si="3"/>
        <v>0</v>
      </c>
      <c r="T22" s="42">
        <f t="shared" si="4"/>
        <v>0</v>
      </c>
      <c r="U22" s="53">
        <f t="shared" si="6"/>
        <v>0</v>
      </c>
    </row>
    <row r="23" spans="3:21" ht="12.75">
      <c r="C23" s="6">
        <v>12</v>
      </c>
      <c r="D23" s="7">
        <v>1</v>
      </c>
      <c r="E23" s="7"/>
      <c r="F23" s="7"/>
      <c r="G23" s="7"/>
      <c r="L23" s="6">
        <v>12</v>
      </c>
      <c r="M23" s="7">
        <v>1</v>
      </c>
      <c r="N23" s="49">
        <f t="shared" si="5"/>
        <v>29.1</v>
      </c>
      <c r="O23" s="9">
        <f t="shared" si="0"/>
        <v>0</v>
      </c>
      <c r="P23" s="9">
        <f t="shared" si="1"/>
        <v>1</v>
      </c>
      <c r="Q23" s="9">
        <f t="shared" si="2"/>
        <v>0.28</v>
      </c>
      <c r="S23" s="42">
        <f t="shared" si="3"/>
        <v>0.72</v>
      </c>
      <c r="T23" s="42">
        <f t="shared" si="4"/>
        <v>0.28</v>
      </c>
      <c r="U23" s="53">
        <f t="shared" si="6"/>
        <v>0</v>
      </c>
    </row>
    <row r="24" spans="3:21" ht="12.75">
      <c r="C24" s="6">
        <v>13</v>
      </c>
      <c r="D24" s="7">
        <v>0.5</v>
      </c>
      <c r="E24" s="7"/>
      <c r="F24" s="7"/>
      <c r="G24" s="7"/>
      <c r="L24" s="6">
        <v>13</v>
      </c>
      <c r="M24" s="7">
        <v>0.5</v>
      </c>
      <c r="N24" s="49">
        <f t="shared" si="5"/>
        <v>29.6</v>
      </c>
      <c r="O24" s="9">
        <f t="shared" si="0"/>
        <v>0</v>
      </c>
      <c r="P24" s="9">
        <f t="shared" si="1"/>
        <v>0.5</v>
      </c>
      <c r="Q24" s="9">
        <f t="shared" si="2"/>
        <v>0.14</v>
      </c>
      <c r="S24" s="42">
        <f t="shared" si="3"/>
        <v>0.36</v>
      </c>
      <c r="T24" s="42">
        <f t="shared" si="4"/>
        <v>0.14</v>
      </c>
      <c r="U24" s="53">
        <f t="shared" si="6"/>
        <v>0</v>
      </c>
    </row>
    <row r="25" spans="3:21" ht="12.75">
      <c r="C25" s="6">
        <v>14</v>
      </c>
      <c r="D25" s="7">
        <v>0.6</v>
      </c>
      <c r="E25" s="7"/>
      <c r="F25" s="7"/>
      <c r="G25" s="7"/>
      <c r="L25" s="6">
        <v>14</v>
      </c>
      <c r="M25" s="7">
        <v>0.6</v>
      </c>
      <c r="N25" s="49">
        <f t="shared" si="5"/>
        <v>30.200000000000003</v>
      </c>
      <c r="O25" s="9">
        <f t="shared" si="0"/>
        <v>0</v>
      </c>
      <c r="P25" s="9">
        <f t="shared" si="1"/>
        <v>0.6</v>
      </c>
      <c r="Q25" s="9">
        <f t="shared" si="2"/>
        <v>0.168</v>
      </c>
      <c r="S25" s="42">
        <f t="shared" si="3"/>
        <v>0.43199999999999994</v>
      </c>
      <c r="T25" s="42">
        <f t="shared" si="4"/>
        <v>0.168</v>
      </c>
      <c r="U25" s="53">
        <f t="shared" si="6"/>
        <v>0</v>
      </c>
    </row>
    <row r="26" spans="3:21" ht="12.75">
      <c r="C26" s="6">
        <v>15</v>
      </c>
      <c r="D26" s="7">
        <v>0.7</v>
      </c>
      <c r="E26" s="7"/>
      <c r="F26" s="7"/>
      <c r="G26" s="7"/>
      <c r="L26" s="6">
        <v>15</v>
      </c>
      <c r="M26" s="7">
        <v>0.7</v>
      </c>
      <c r="N26" s="49">
        <f t="shared" si="5"/>
        <v>30.900000000000002</v>
      </c>
      <c r="O26" s="9">
        <f t="shared" si="0"/>
        <v>0</v>
      </c>
      <c r="P26" s="9">
        <f t="shared" si="1"/>
        <v>0.7</v>
      </c>
      <c r="Q26" s="9">
        <f t="shared" si="2"/>
        <v>0.196</v>
      </c>
      <c r="S26" s="42">
        <f t="shared" si="3"/>
        <v>0.504</v>
      </c>
      <c r="T26" s="42">
        <f t="shared" si="4"/>
        <v>0.196</v>
      </c>
      <c r="U26" s="53">
        <f t="shared" si="6"/>
        <v>0</v>
      </c>
    </row>
    <row r="27" spans="3:21" ht="12.75">
      <c r="C27" s="6">
        <v>16</v>
      </c>
      <c r="D27" s="7">
        <v>0.9</v>
      </c>
      <c r="E27" s="7"/>
      <c r="F27" s="7"/>
      <c r="G27" s="7"/>
      <c r="L27" s="6">
        <v>16</v>
      </c>
      <c r="M27" s="7">
        <v>0.9</v>
      </c>
      <c r="N27" s="49">
        <f t="shared" si="5"/>
        <v>31.8</v>
      </c>
      <c r="O27" s="9">
        <f t="shared" si="0"/>
        <v>0</v>
      </c>
      <c r="P27" s="9">
        <f t="shared" si="1"/>
        <v>0.9</v>
      </c>
      <c r="Q27" s="9">
        <f t="shared" si="2"/>
        <v>0.25200000000000006</v>
      </c>
      <c r="S27" s="42">
        <f t="shared" si="3"/>
        <v>0.6479999999999999</v>
      </c>
      <c r="T27" s="42">
        <f t="shared" si="4"/>
        <v>0.25200000000000006</v>
      </c>
      <c r="U27" s="53">
        <f t="shared" si="6"/>
        <v>0</v>
      </c>
    </row>
    <row r="28" spans="3:21" ht="12.75">
      <c r="C28" s="6">
        <v>17</v>
      </c>
      <c r="D28" s="7">
        <v>0.2</v>
      </c>
      <c r="E28" s="7"/>
      <c r="F28" s="7"/>
      <c r="G28" s="7"/>
      <c r="L28" s="6">
        <v>17</v>
      </c>
      <c r="M28" s="7">
        <v>0.2</v>
      </c>
      <c r="N28" s="49">
        <f t="shared" si="5"/>
        <v>32</v>
      </c>
      <c r="O28" s="9">
        <f t="shared" si="0"/>
        <v>0</v>
      </c>
      <c r="P28" s="9">
        <f t="shared" si="1"/>
        <v>0.2</v>
      </c>
      <c r="Q28" s="9">
        <f t="shared" si="2"/>
        <v>0.05600000000000001</v>
      </c>
      <c r="S28" s="42">
        <f t="shared" si="3"/>
        <v>0.14400000000000002</v>
      </c>
      <c r="T28" s="42">
        <f t="shared" si="4"/>
        <v>0.05600000000000001</v>
      </c>
      <c r="U28" s="53">
        <f t="shared" si="6"/>
        <v>0</v>
      </c>
    </row>
    <row r="29" spans="3:21" ht="12.75">
      <c r="C29" s="6">
        <v>18</v>
      </c>
      <c r="D29" s="7">
        <v>0.3</v>
      </c>
      <c r="E29" s="7"/>
      <c r="F29" s="7"/>
      <c r="G29" s="7"/>
      <c r="L29" s="6">
        <v>18</v>
      </c>
      <c r="M29" s="7">
        <v>0.3</v>
      </c>
      <c r="N29" s="49">
        <f t="shared" si="5"/>
        <v>32.3</v>
      </c>
      <c r="O29" s="9">
        <f t="shared" si="0"/>
        <v>0</v>
      </c>
      <c r="P29" s="9">
        <f t="shared" si="1"/>
        <v>0.3</v>
      </c>
      <c r="Q29" s="9">
        <f t="shared" si="2"/>
        <v>0.084</v>
      </c>
      <c r="S29" s="42">
        <f t="shared" si="3"/>
        <v>0.21599999999999997</v>
      </c>
      <c r="T29" s="42">
        <f t="shared" si="4"/>
        <v>0.084</v>
      </c>
      <c r="U29" s="53">
        <f t="shared" si="6"/>
        <v>0</v>
      </c>
    </row>
    <row r="30" spans="3:21" ht="12.75">
      <c r="C30" s="6">
        <v>19</v>
      </c>
      <c r="D30" s="7">
        <v>0.1</v>
      </c>
      <c r="E30" s="7"/>
      <c r="F30" s="7"/>
      <c r="G30" s="7"/>
      <c r="L30" s="6">
        <v>19</v>
      </c>
      <c r="M30" s="7">
        <v>0.1</v>
      </c>
      <c r="N30" s="49">
        <f t="shared" si="5"/>
        <v>32.4</v>
      </c>
      <c r="O30" s="9">
        <f t="shared" si="0"/>
        <v>0</v>
      </c>
      <c r="P30" s="9">
        <f t="shared" si="1"/>
        <v>0.1</v>
      </c>
      <c r="Q30" s="9">
        <f t="shared" si="2"/>
        <v>0.028000000000000004</v>
      </c>
      <c r="S30" s="42">
        <f t="shared" si="3"/>
        <v>0.07200000000000001</v>
      </c>
      <c r="T30" s="42">
        <f t="shared" si="4"/>
        <v>0.028000000000000004</v>
      </c>
      <c r="U30" s="53">
        <f t="shared" si="6"/>
        <v>0</v>
      </c>
    </row>
    <row r="31" spans="3:21" ht="12.75">
      <c r="C31" s="6">
        <v>20</v>
      </c>
      <c r="D31" s="7">
        <v>0.5</v>
      </c>
      <c r="E31" s="7"/>
      <c r="F31" s="7"/>
      <c r="G31" s="7"/>
      <c r="L31" s="6">
        <v>20</v>
      </c>
      <c r="M31" s="7">
        <v>0.5</v>
      </c>
      <c r="N31" s="49">
        <f t="shared" si="5"/>
        <v>32.9</v>
      </c>
      <c r="O31" s="9">
        <f t="shared" si="0"/>
        <v>0</v>
      </c>
      <c r="P31" s="9">
        <f t="shared" si="1"/>
        <v>0.5</v>
      </c>
      <c r="Q31" s="9">
        <f t="shared" si="2"/>
        <v>0.14</v>
      </c>
      <c r="S31" s="42">
        <f t="shared" si="3"/>
        <v>0.36</v>
      </c>
      <c r="T31" s="42">
        <f t="shared" si="4"/>
        <v>0.14</v>
      </c>
      <c r="U31" s="53">
        <f t="shared" si="6"/>
        <v>0</v>
      </c>
    </row>
    <row r="32" spans="3:21" ht="12.75">
      <c r="C32" s="2"/>
      <c r="D32" s="2"/>
      <c r="E32" s="2"/>
      <c r="F32" s="2"/>
      <c r="G32" s="2"/>
      <c r="M32" s="2"/>
      <c r="U32" s="31"/>
    </row>
    <row r="33" spans="3:21" ht="12.75">
      <c r="C33" s="8" t="s">
        <v>4</v>
      </c>
      <c r="D33" s="9">
        <f>SUM(D12:D31)</f>
        <v>32.9</v>
      </c>
      <c r="E33" s="17"/>
      <c r="F33" s="17"/>
      <c r="G33" s="11"/>
      <c r="L33" s="8" t="s">
        <v>6</v>
      </c>
      <c r="N33" s="8"/>
      <c r="Q33" s="9">
        <f>SUM(Q12:Q31)</f>
        <v>9.212</v>
      </c>
      <c r="R33" t="s">
        <v>5</v>
      </c>
      <c r="U33" s="35"/>
    </row>
    <row r="34" spans="3:21" ht="12.75">
      <c r="C34" s="2"/>
      <c r="D34" s="2"/>
      <c r="E34" s="2"/>
      <c r="F34" s="2"/>
      <c r="G34" s="2"/>
      <c r="M34" s="2"/>
      <c r="U34" s="52"/>
    </row>
    <row r="35" spans="3:14" ht="12.75">
      <c r="C35" s="2"/>
      <c r="D35" s="2"/>
      <c r="E35" s="2"/>
      <c r="F35" s="2"/>
      <c r="G35" s="2"/>
      <c r="L35" s="8"/>
      <c r="M35" s="2"/>
      <c r="N35" s="8"/>
    </row>
    <row r="38" spans="6:7" ht="12.75">
      <c r="F38" s="8"/>
      <c r="G38" s="17"/>
    </row>
    <row r="39" spans="6:7" ht="12.75">
      <c r="F39" s="2"/>
      <c r="G39" s="11"/>
    </row>
    <row r="44" spans="4:13" ht="12.75">
      <c r="D44" s="22"/>
      <c r="E44" s="22"/>
      <c r="M44" s="22"/>
    </row>
    <row r="45" ht="12.75">
      <c r="F45" s="2"/>
    </row>
    <row r="46" spans="6:7" ht="12.75">
      <c r="F46" s="45"/>
      <c r="G46" s="33"/>
    </row>
    <row r="47" ht="12.75">
      <c r="F47" s="2"/>
    </row>
    <row r="49" ht="12.75">
      <c r="F49" s="2"/>
    </row>
    <row r="50" spans="6:7" ht="12.75">
      <c r="F50" s="46"/>
      <c r="G50" s="47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5:U50"/>
  <sheetViews>
    <sheetView zoomScale="75" zoomScaleNormal="75" workbookViewId="0" topLeftCell="A2">
      <selection activeCell="R36" sqref="R36"/>
    </sheetView>
  </sheetViews>
  <sheetFormatPr defaultColWidth="11.421875" defaultRowHeight="12.75"/>
  <cols>
    <col min="1" max="3" width="9.140625" style="0" customWidth="1"/>
    <col min="4" max="4" width="9.8515625" style="0" bestFit="1" customWidth="1"/>
    <col min="5" max="8" width="9.140625" style="0" customWidth="1"/>
    <col min="9" max="9" width="16.7109375" style="0" bestFit="1" customWidth="1"/>
    <col min="10" max="12" width="9.140625" style="0" customWidth="1"/>
    <col min="13" max="13" width="9.8515625" style="0" bestFit="1" customWidth="1"/>
    <col min="14" max="17" width="11.28125" style="0" customWidth="1"/>
    <col min="18" max="16384" width="9.140625" style="0" customWidth="1"/>
  </cols>
  <sheetData>
    <row r="5" spans="2:13" ht="20.25">
      <c r="B5" s="1" t="s">
        <v>72</v>
      </c>
      <c r="C5" s="2"/>
      <c r="D5" s="2"/>
      <c r="E5" s="2"/>
      <c r="F5" s="2"/>
      <c r="G5" s="2"/>
      <c r="I5" s="2"/>
      <c r="M5" s="2"/>
    </row>
    <row r="6" spans="3:13" ht="12.75">
      <c r="C6" s="2"/>
      <c r="D6" s="2"/>
      <c r="E6" s="2"/>
      <c r="F6" s="2"/>
      <c r="G6" s="2"/>
      <c r="I6" s="2"/>
      <c r="M6" s="2"/>
    </row>
    <row r="7" spans="3:21" ht="12.75">
      <c r="C7" s="2"/>
      <c r="D7" s="2"/>
      <c r="E7" s="2"/>
      <c r="F7" s="2"/>
      <c r="G7" s="2"/>
      <c r="I7" s="2"/>
      <c r="M7" s="2"/>
      <c r="U7" s="50"/>
    </row>
    <row r="8" spans="3:21" ht="12.75">
      <c r="C8" s="2"/>
      <c r="D8" s="2"/>
      <c r="E8" s="2"/>
      <c r="F8" s="2"/>
      <c r="G8" s="2"/>
      <c r="I8" s="2"/>
      <c r="M8" s="2"/>
      <c r="S8" s="38" t="s">
        <v>59</v>
      </c>
      <c r="T8" s="39"/>
      <c r="U8" s="51"/>
    </row>
    <row r="9" spans="3:21" ht="50.25" customHeight="1">
      <c r="C9" s="3" t="s">
        <v>1</v>
      </c>
      <c r="D9" s="4" t="s">
        <v>39</v>
      </c>
      <c r="E9" s="4"/>
      <c r="F9" s="4"/>
      <c r="G9" s="4"/>
      <c r="L9" s="3" t="s">
        <v>1</v>
      </c>
      <c r="M9" s="4" t="s">
        <v>39</v>
      </c>
      <c r="N9" s="4" t="s">
        <v>64</v>
      </c>
      <c r="O9" s="4" t="s">
        <v>65</v>
      </c>
      <c r="P9" s="4" t="s">
        <v>67</v>
      </c>
      <c r="Q9" s="4" t="s">
        <v>66</v>
      </c>
      <c r="S9" s="40" t="s">
        <v>60</v>
      </c>
      <c r="T9" s="40" t="s">
        <v>61</v>
      </c>
      <c r="U9" s="35"/>
    </row>
    <row r="10" spans="3:21" ht="12.75">
      <c r="C10" s="2" t="s">
        <v>2</v>
      </c>
      <c r="D10" s="2" t="s">
        <v>3</v>
      </c>
      <c r="E10" s="2"/>
      <c r="F10" s="2"/>
      <c r="G10" s="2"/>
      <c r="L10" s="2" t="s">
        <v>2</v>
      </c>
      <c r="M10" s="2" t="s">
        <v>3</v>
      </c>
      <c r="N10" s="2" t="s">
        <v>5</v>
      </c>
      <c r="O10" s="2" t="s">
        <v>5</v>
      </c>
      <c r="P10" s="2" t="s">
        <v>3</v>
      </c>
      <c r="Q10" s="2" t="s">
        <v>3</v>
      </c>
      <c r="S10" s="41" t="s">
        <v>3</v>
      </c>
      <c r="T10" s="41" t="s">
        <v>3</v>
      </c>
      <c r="U10" s="35"/>
    </row>
    <row r="11" spans="3:21" ht="12.75">
      <c r="C11" s="2"/>
      <c r="D11" s="2"/>
      <c r="E11" s="2"/>
      <c r="F11" s="2"/>
      <c r="G11" s="2"/>
      <c r="L11" s="2"/>
      <c r="M11" s="2"/>
      <c r="N11" s="2"/>
      <c r="U11" s="53" t="s">
        <v>38</v>
      </c>
    </row>
    <row r="12" spans="3:21" ht="12.75">
      <c r="C12" s="6">
        <v>1</v>
      </c>
      <c r="D12" s="7">
        <v>0.4</v>
      </c>
      <c r="E12" s="7"/>
      <c r="F12" s="7"/>
      <c r="G12" s="7"/>
      <c r="L12" s="6">
        <v>1</v>
      </c>
      <c r="M12" s="7">
        <v>0.4</v>
      </c>
      <c r="N12" s="49">
        <f>D12</f>
        <v>0.4</v>
      </c>
      <c r="O12" s="9">
        <f>IF(N12&lt;$I$16,N12,$I$16)</f>
        <v>0.4</v>
      </c>
      <c r="P12" s="9">
        <f>IF(O12&lt;$I$16,0,IF(O11&lt;$I$16,N12-$I$16,M12))</f>
        <v>0</v>
      </c>
      <c r="Q12" s="9">
        <f>P12*$I$18</f>
        <v>0</v>
      </c>
      <c r="S12" s="42">
        <f>M12-Q12</f>
        <v>0.4</v>
      </c>
      <c r="T12" s="42">
        <f>Q12</f>
        <v>0</v>
      </c>
      <c r="U12" s="53">
        <f>O12</f>
        <v>0.4</v>
      </c>
    </row>
    <row r="13" spans="3:21" ht="12.75">
      <c r="C13" s="6">
        <v>2</v>
      </c>
      <c r="D13" s="7">
        <v>0.7</v>
      </c>
      <c r="E13" s="7"/>
      <c r="F13" s="7"/>
      <c r="G13" s="7"/>
      <c r="L13" s="6">
        <v>2</v>
      </c>
      <c r="M13" s="7">
        <v>0.7</v>
      </c>
      <c r="N13" s="49">
        <f>N12+D13</f>
        <v>1.1</v>
      </c>
      <c r="O13" s="9">
        <f>IF(N13&lt;$I$16,N13,$I$16)</f>
        <v>1.1</v>
      </c>
      <c r="P13" s="9">
        <f aca="true" t="shared" si="0" ref="P13:P31">IF(O13&lt;$I$16,0,IF(O12&lt;$I$16,N13-$I$16,M13))</f>
        <v>0</v>
      </c>
      <c r="Q13" s="9">
        <f aca="true" t="shared" si="1" ref="Q13:Q31">P13*$I$18</f>
        <v>0</v>
      </c>
      <c r="S13" s="42">
        <f aca="true" t="shared" si="2" ref="S13:S31">M13-Q13</f>
        <v>0.7</v>
      </c>
      <c r="T13" s="42">
        <f aca="true" t="shared" si="3" ref="T13:T31">Q13</f>
        <v>0</v>
      </c>
      <c r="U13" s="53">
        <f>O13-O12</f>
        <v>0.7000000000000001</v>
      </c>
    </row>
    <row r="14" spans="3:21" ht="12.75">
      <c r="C14" s="6">
        <v>3</v>
      </c>
      <c r="D14" s="7">
        <v>2.1</v>
      </c>
      <c r="E14" s="7"/>
      <c r="F14" s="7"/>
      <c r="H14" s="8" t="s">
        <v>62</v>
      </c>
      <c r="I14" s="9">
        <f>I18*D33</f>
        <v>9.212</v>
      </c>
      <c r="J14" t="s">
        <v>5</v>
      </c>
      <c r="L14" s="6">
        <v>3</v>
      </c>
      <c r="M14" s="7">
        <v>2.1</v>
      </c>
      <c r="N14" s="49">
        <f aca="true" t="shared" si="4" ref="N14:N31">N13+D14</f>
        <v>3.2</v>
      </c>
      <c r="O14" s="9">
        <f>IF(N14&lt;$I$16,N14,$I$16)</f>
        <v>2.5</v>
      </c>
      <c r="P14" s="9">
        <f t="shared" si="0"/>
        <v>0.7000000000000002</v>
      </c>
      <c r="Q14" s="9">
        <f t="shared" si="1"/>
        <v>0.19600000000000006</v>
      </c>
      <c r="S14" s="42">
        <f t="shared" si="2"/>
        <v>1.904</v>
      </c>
      <c r="T14" s="42">
        <f t="shared" si="3"/>
        <v>0.19600000000000006</v>
      </c>
      <c r="U14" s="53">
        <f aca="true" t="shared" si="5" ref="U14:U31">O14-O13</f>
        <v>1.4</v>
      </c>
    </row>
    <row r="15" spans="3:21" ht="12.75">
      <c r="C15" s="6">
        <v>4</v>
      </c>
      <c r="D15" s="7">
        <v>2.2</v>
      </c>
      <c r="E15" s="7"/>
      <c r="F15" s="7"/>
      <c r="H15" s="2"/>
      <c r="I15" s="11"/>
      <c r="L15" s="6">
        <v>4</v>
      </c>
      <c r="M15" s="7">
        <v>2.2</v>
      </c>
      <c r="N15" s="49">
        <f t="shared" si="4"/>
        <v>5.4</v>
      </c>
      <c r="O15" s="9">
        <f aca="true" t="shared" si="6" ref="O15:O31">IF(N15&lt;$I$16,N15,$I$16)</f>
        <v>2.5</v>
      </c>
      <c r="P15" s="9">
        <f t="shared" si="0"/>
        <v>2.2</v>
      </c>
      <c r="Q15" s="9">
        <f t="shared" si="1"/>
        <v>0.6160000000000001</v>
      </c>
      <c r="S15" s="42">
        <f t="shared" si="2"/>
        <v>1.584</v>
      </c>
      <c r="T15" s="42">
        <f t="shared" si="3"/>
        <v>0.6160000000000001</v>
      </c>
      <c r="U15" s="53">
        <f t="shared" si="5"/>
        <v>0</v>
      </c>
    </row>
    <row r="16" spans="3:21" ht="12.75">
      <c r="C16" s="6">
        <v>5</v>
      </c>
      <c r="D16" s="7">
        <v>3.5</v>
      </c>
      <c r="E16" s="7"/>
      <c r="F16" s="7"/>
      <c r="H16" s="8" t="s">
        <v>32</v>
      </c>
      <c r="I16" s="44">
        <v>2.5</v>
      </c>
      <c r="J16" t="s">
        <v>5</v>
      </c>
      <c r="L16" s="6">
        <v>5</v>
      </c>
      <c r="M16" s="7">
        <v>3.5</v>
      </c>
      <c r="N16" s="49">
        <f t="shared" si="4"/>
        <v>8.9</v>
      </c>
      <c r="O16" s="9">
        <f t="shared" si="6"/>
        <v>2.5</v>
      </c>
      <c r="P16" s="9">
        <f t="shared" si="0"/>
        <v>3.5</v>
      </c>
      <c r="Q16" s="9">
        <f t="shared" si="1"/>
        <v>0.9800000000000001</v>
      </c>
      <c r="S16" s="42">
        <f t="shared" si="2"/>
        <v>2.52</v>
      </c>
      <c r="T16" s="42">
        <f t="shared" si="3"/>
        <v>0.9800000000000001</v>
      </c>
      <c r="U16" s="53">
        <f t="shared" si="5"/>
        <v>0</v>
      </c>
    </row>
    <row r="17" spans="3:21" ht="12.75">
      <c r="C17" s="6">
        <v>6</v>
      </c>
      <c r="D17" s="7">
        <v>4.8</v>
      </c>
      <c r="E17" s="7"/>
      <c r="F17" s="7"/>
      <c r="H17" s="2"/>
      <c r="I17" s="11"/>
      <c r="L17" s="6">
        <v>6</v>
      </c>
      <c r="M17" s="7">
        <v>4.8</v>
      </c>
      <c r="N17" s="49">
        <f t="shared" si="4"/>
        <v>13.7</v>
      </c>
      <c r="O17" s="9">
        <f t="shared" si="6"/>
        <v>2.5</v>
      </c>
      <c r="P17" s="9">
        <f t="shared" si="0"/>
        <v>4.8</v>
      </c>
      <c r="Q17" s="9">
        <f t="shared" si="1"/>
        <v>1.344</v>
      </c>
      <c r="S17" s="42">
        <f t="shared" si="2"/>
        <v>3.4559999999999995</v>
      </c>
      <c r="T17" s="42">
        <f t="shared" si="3"/>
        <v>1.344</v>
      </c>
      <c r="U17" s="53">
        <f t="shared" si="5"/>
        <v>0</v>
      </c>
    </row>
    <row r="18" spans="3:21" ht="12.75">
      <c r="C18" s="6">
        <v>7</v>
      </c>
      <c r="D18" s="7">
        <v>4.5</v>
      </c>
      <c r="E18" s="7"/>
      <c r="F18" s="7"/>
      <c r="H18" s="45" t="s">
        <v>63</v>
      </c>
      <c r="I18" s="48">
        <v>0.28</v>
      </c>
      <c r="J18" t="s">
        <v>8</v>
      </c>
      <c r="L18" s="6">
        <v>7</v>
      </c>
      <c r="M18" s="7">
        <v>4.5</v>
      </c>
      <c r="N18" s="49">
        <f t="shared" si="4"/>
        <v>18.2</v>
      </c>
      <c r="O18" s="9">
        <f t="shared" si="6"/>
        <v>2.5</v>
      </c>
      <c r="P18" s="9">
        <f t="shared" si="0"/>
        <v>4.5</v>
      </c>
      <c r="Q18" s="9">
        <f t="shared" si="1"/>
        <v>1.2600000000000002</v>
      </c>
      <c r="S18" s="42">
        <f t="shared" si="2"/>
        <v>3.2399999999999998</v>
      </c>
      <c r="T18" s="42">
        <f t="shared" si="3"/>
        <v>1.2600000000000002</v>
      </c>
      <c r="U18" s="53">
        <f t="shared" si="5"/>
        <v>0</v>
      </c>
    </row>
    <row r="19" spans="3:21" ht="12.75">
      <c r="C19" s="6">
        <v>8</v>
      </c>
      <c r="D19" s="7">
        <v>5.2</v>
      </c>
      <c r="E19" s="7"/>
      <c r="F19" s="7"/>
      <c r="G19" s="7"/>
      <c r="L19" s="6">
        <v>8</v>
      </c>
      <c r="M19" s="7">
        <v>5.2</v>
      </c>
      <c r="N19" s="49">
        <f t="shared" si="4"/>
        <v>23.4</v>
      </c>
      <c r="O19" s="9">
        <f t="shared" si="6"/>
        <v>2.5</v>
      </c>
      <c r="P19" s="9">
        <f t="shared" si="0"/>
        <v>5.2</v>
      </c>
      <c r="Q19" s="9">
        <f t="shared" si="1"/>
        <v>1.4560000000000002</v>
      </c>
      <c r="S19" s="42">
        <f t="shared" si="2"/>
        <v>3.7439999999999998</v>
      </c>
      <c r="T19" s="42">
        <f t="shared" si="3"/>
        <v>1.4560000000000002</v>
      </c>
      <c r="U19" s="53">
        <f t="shared" si="5"/>
        <v>0</v>
      </c>
    </row>
    <row r="20" spans="3:21" ht="12.75">
      <c r="C20" s="6">
        <v>9</v>
      </c>
      <c r="D20" s="7">
        <v>3.6</v>
      </c>
      <c r="E20" s="7"/>
      <c r="F20" s="7"/>
      <c r="G20" s="7"/>
      <c r="L20" s="6">
        <v>9</v>
      </c>
      <c r="M20" s="7">
        <v>3.6</v>
      </c>
      <c r="N20" s="49">
        <f t="shared" si="4"/>
        <v>27</v>
      </c>
      <c r="O20" s="9">
        <f t="shared" si="6"/>
        <v>2.5</v>
      </c>
      <c r="P20" s="9">
        <f t="shared" si="0"/>
        <v>3.6</v>
      </c>
      <c r="Q20" s="9">
        <f t="shared" si="1"/>
        <v>1.0080000000000002</v>
      </c>
      <c r="S20" s="42">
        <f t="shared" si="2"/>
        <v>2.5919999999999996</v>
      </c>
      <c r="T20" s="42">
        <f t="shared" si="3"/>
        <v>1.0080000000000002</v>
      </c>
      <c r="U20" s="53">
        <f t="shared" si="5"/>
        <v>0</v>
      </c>
    </row>
    <row r="21" spans="3:21" ht="12.75">
      <c r="C21" s="6">
        <v>10</v>
      </c>
      <c r="D21" s="7">
        <v>1.1</v>
      </c>
      <c r="E21" s="7"/>
      <c r="F21" s="7"/>
      <c r="G21" s="7"/>
      <c r="L21" s="6">
        <v>10</v>
      </c>
      <c r="M21" s="7">
        <v>1.1</v>
      </c>
      <c r="N21" s="49">
        <f t="shared" si="4"/>
        <v>28.1</v>
      </c>
      <c r="O21" s="9">
        <f t="shared" si="6"/>
        <v>2.5</v>
      </c>
      <c r="P21" s="9">
        <f t="shared" si="0"/>
        <v>1.1</v>
      </c>
      <c r="Q21" s="9">
        <f t="shared" si="1"/>
        <v>0.30800000000000005</v>
      </c>
      <c r="S21" s="42">
        <f t="shared" si="2"/>
        <v>0.792</v>
      </c>
      <c r="T21" s="42">
        <f t="shared" si="3"/>
        <v>0.30800000000000005</v>
      </c>
      <c r="U21" s="53">
        <f t="shared" si="5"/>
        <v>0</v>
      </c>
    </row>
    <row r="22" spans="3:21" ht="12.75">
      <c r="C22" s="6">
        <v>11</v>
      </c>
      <c r="D22" s="7">
        <v>0</v>
      </c>
      <c r="E22" s="7"/>
      <c r="F22" s="7"/>
      <c r="G22" s="7"/>
      <c r="L22" s="6">
        <v>11</v>
      </c>
      <c r="M22" s="7">
        <v>0</v>
      </c>
      <c r="N22" s="49">
        <f t="shared" si="4"/>
        <v>28.1</v>
      </c>
      <c r="O22" s="9">
        <f t="shared" si="6"/>
        <v>2.5</v>
      </c>
      <c r="P22" s="9">
        <f t="shared" si="0"/>
        <v>0</v>
      </c>
      <c r="Q22" s="9">
        <f t="shared" si="1"/>
        <v>0</v>
      </c>
      <c r="S22" s="42">
        <f t="shared" si="2"/>
        <v>0</v>
      </c>
      <c r="T22" s="42">
        <f t="shared" si="3"/>
        <v>0</v>
      </c>
      <c r="U22" s="53">
        <f t="shared" si="5"/>
        <v>0</v>
      </c>
    </row>
    <row r="23" spans="3:21" ht="12.75">
      <c r="C23" s="6">
        <v>12</v>
      </c>
      <c r="D23" s="7">
        <v>1</v>
      </c>
      <c r="E23" s="7"/>
      <c r="F23" s="7"/>
      <c r="G23" s="7"/>
      <c r="L23" s="6">
        <v>12</v>
      </c>
      <c r="M23" s="7">
        <v>1</v>
      </c>
      <c r="N23" s="49">
        <f t="shared" si="4"/>
        <v>29.1</v>
      </c>
      <c r="O23" s="9">
        <f t="shared" si="6"/>
        <v>2.5</v>
      </c>
      <c r="P23" s="9">
        <f t="shared" si="0"/>
        <v>1</v>
      </c>
      <c r="Q23" s="9">
        <f t="shared" si="1"/>
        <v>0.28</v>
      </c>
      <c r="S23" s="42">
        <f t="shared" si="2"/>
        <v>0.72</v>
      </c>
      <c r="T23" s="42">
        <f t="shared" si="3"/>
        <v>0.28</v>
      </c>
      <c r="U23" s="53">
        <f t="shared" si="5"/>
        <v>0</v>
      </c>
    </row>
    <row r="24" spans="3:21" ht="12.75">
      <c r="C24" s="6">
        <v>13</v>
      </c>
      <c r="D24" s="7">
        <v>0.5</v>
      </c>
      <c r="E24" s="7"/>
      <c r="F24" s="7"/>
      <c r="G24" s="7"/>
      <c r="L24" s="6">
        <v>13</v>
      </c>
      <c r="M24" s="7">
        <v>0.5</v>
      </c>
      <c r="N24" s="49">
        <f t="shared" si="4"/>
        <v>29.6</v>
      </c>
      <c r="O24" s="9">
        <f t="shared" si="6"/>
        <v>2.5</v>
      </c>
      <c r="P24" s="9">
        <f t="shared" si="0"/>
        <v>0.5</v>
      </c>
      <c r="Q24" s="9">
        <f t="shared" si="1"/>
        <v>0.14</v>
      </c>
      <c r="S24" s="42">
        <f t="shared" si="2"/>
        <v>0.36</v>
      </c>
      <c r="T24" s="42">
        <f t="shared" si="3"/>
        <v>0.14</v>
      </c>
      <c r="U24" s="53">
        <f t="shared" si="5"/>
        <v>0</v>
      </c>
    </row>
    <row r="25" spans="3:21" ht="12.75">
      <c r="C25" s="6">
        <v>14</v>
      </c>
      <c r="D25" s="7">
        <v>0.6</v>
      </c>
      <c r="E25" s="7"/>
      <c r="F25" s="7"/>
      <c r="G25" s="7"/>
      <c r="L25" s="6">
        <v>14</v>
      </c>
      <c r="M25" s="7">
        <v>0.6</v>
      </c>
      <c r="N25" s="49">
        <f t="shared" si="4"/>
        <v>30.200000000000003</v>
      </c>
      <c r="O25" s="9">
        <f t="shared" si="6"/>
        <v>2.5</v>
      </c>
      <c r="P25" s="9">
        <f t="shared" si="0"/>
        <v>0.6</v>
      </c>
      <c r="Q25" s="9">
        <f t="shared" si="1"/>
        <v>0.168</v>
      </c>
      <c r="S25" s="42">
        <f t="shared" si="2"/>
        <v>0.43199999999999994</v>
      </c>
      <c r="T25" s="42">
        <f t="shared" si="3"/>
        <v>0.168</v>
      </c>
      <c r="U25" s="53">
        <f t="shared" si="5"/>
        <v>0</v>
      </c>
    </row>
    <row r="26" spans="3:21" ht="12.75">
      <c r="C26" s="6">
        <v>15</v>
      </c>
      <c r="D26" s="7">
        <v>0.7</v>
      </c>
      <c r="E26" s="7"/>
      <c r="F26" s="7"/>
      <c r="G26" s="7"/>
      <c r="L26" s="6">
        <v>15</v>
      </c>
      <c r="M26" s="7">
        <v>0.7</v>
      </c>
      <c r="N26" s="49">
        <f t="shared" si="4"/>
        <v>30.900000000000002</v>
      </c>
      <c r="O26" s="9">
        <f t="shared" si="6"/>
        <v>2.5</v>
      </c>
      <c r="P26" s="9">
        <f t="shared" si="0"/>
        <v>0.7</v>
      </c>
      <c r="Q26" s="9">
        <f t="shared" si="1"/>
        <v>0.196</v>
      </c>
      <c r="S26" s="42">
        <f t="shared" si="2"/>
        <v>0.504</v>
      </c>
      <c r="T26" s="42">
        <f t="shared" si="3"/>
        <v>0.196</v>
      </c>
      <c r="U26" s="53">
        <f t="shared" si="5"/>
        <v>0</v>
      </c>
    </row>
    <row r="27" spans="3:21" ht="12.75">
      <c r="C27" s="6">
        <v>16</v>
      </c>
      <c r="D27" s="7">
        <v>0.9</v>
      </c>
      <c r="E27" s="7"/>
      <c r="F27" s="7"/>
      <c r="G27" s="7"/>
      <c r="L27" s="6">
        <v>16</v>
      </c>
      <c r="M27" s="7">
        <v>0.9</v>
      </c>
      <c r="N27" s="49">
        <f t="shared" si="4"/>
        <v>31.8</v>
      </c>
      <c r="O27" s="9">
        <f t="shared" si="6"/>
        <v>2.5</v>
      </c>
      <c r="P27" s="9">
        <f t="shared" si="0"/>
        <v>0.9</v>
      </c>
      <c r="Q27" s="9">
        <f t="shared" si="1"/>
        <v>0.25200000000000006</v>
      </c>
      <c r="S27" s="42">
        <f t="shared" si="2"/>
        <v>0.6479999999999999</v>
      </c>
      <c r="T27" s="42">
        <f t="shared" si="3"/>
        <v>0.25200000000000006</v>
      </c>
      <c r="U27" s="53">
        <f t="shared" si="5"/>
        <v>0</v>
      </c>
    </row>
    <row r="28" spans="3:21" ht="12.75">
      <c r="C28" s="6">
        <v>17</v>
      </c>
      <c r="D28" s="7">
        <v>0.2</v>
      </c>
      <c r="E28" s="7"/>
      <c r="F28" s="7"/>
      <c r="G28" s="7"/>
      <c r="L28" s="6">
        <v>17</v>
      </c>
      <c r="M28" s="7">
        <v>0.2</v>
      </c>
      <c r="N28" s="49">
        <f t="shared" si="4"/>
        <v>32</v>
      </c>
      <c r="O28" s="9">
        <f t="shared" si="6"/>
        <v>2.5</v>
      </c>
      <c r="P28" s="9">
        <f t="shared" si="0"/>
        <v>0.2</v>
      </c>
      <c r="Q28" s="9">
        <f t="shared" si="1"/>
        <v>0.05600000000000001</v>
      </c>
      <c r="S28" s="42">
        <f t="shared" si="2"/>
        <v>0.14400000000000002</v>
      </c>
      <c r="T28" s="42">
        <f t="shared" si="3"/>
        <v>0.05600000000000001</v>
      </c>
      <c r="U28" s="53">
        <f t="shared" si="5"/>
        <v>0</v>
      </c>
    </row>
    <row r="29" spans="3:21" ht="12.75">
      <c r="C29" s="6">
        <v>18</v>
      </c>
      <c r="D29" s="7">
        <v>0.3</v>
      </c>
      <c r="E29" s="7"/>
      <c r="F29" s="7"/>
      <c r="G29" s="7"/>
      <c r="L29" s="6">
        <v>18</v>
      </c>
      <c r="M29" s="7">
        <v>0.3</v>
      </c>
      <c r="N29" s="49">
        <f t="shared" si="4"/>
        <v>32.3</v>
      </c>
      <c r="O29" s="9">
        <f t="shared" si="6"/>
        <v>2.5</v>
      </c>
      <c r="P29" s="9">
        <f t="shared" si="0"/>
        <v>0.3</v>
      </c>
      <c r="Q29" s="9">
        <f t="shared" si="1"/>
        <v>0.084</v>
      </c>
      <c r="S29" s="42">
        <f t="shared" si="2"/>
        <v>0.21599999999999997</v>
      </c>
      <c r="T29" s="42">
        <f t="shared" si="3"/>
        <v>0.084</v>
      </c>
      <c r="U29" s="53">
        <f t="shared" si="5"/>
        <v>0</v>
      </c>
    </row>
    <row r="30" spans="3:21" ht="12.75">
      <c r="C30" s="6">
        <v>19</v>
      </c>
      <c r="D30" s="7">
        <v>0.1</v>
      </c>
      <c r="E30" s="7"/>
      <c r="F30" s="7"/>
      <c r="G30" s="7"/>
      <c r="L30" s="6">
        <v>19</v>
      </c>
      <c r="M30" s="7">
        <v>0.1</v>
      </c>
      <c r="N30" s="49">
        <f t="shared" si="4"/>
        <v>32.4</v>
      </c>
      <c r="O30" s="9">
        <f t="shared" si="6"/>
        <v>2.5</v>
      </c>
      <c r="P30" s="9">
        <f t="shared" si="0"/>
        <v>0.1</v>
      </c>
      <c r="Q30" s="9">
        <f t="shared" si="1"/>
        <v>0.028000000000000004</v>
      </c>
      <c r="S30" s="42">
        <f t="shared" si="2"/>
        <v>0.07200000000000001</v>
      </c>
      <c r="T30" s="42">
        <f t="shared" si="3"/>
        <v>0.028000000000000004</v>
      </c>
      <c r="U30" s="53">
        <f t="shared" si="5"/>
        <v>0</v>
      </c>
    </row>
    <row r="31" spans="3:21" ht="12.75">
      <c r="C31" s="6">
        <v>20</v>
      </c>
      <c r="D31" s="7">
        <v>0.5</v>
      </c>
      <c r="E31" s="7"/>
      <c r="F31" s="7"/>
      <c r="G31" s="7"/>
      <c r="L31" s="6">
        <v>20</v>
      </c>
      <c r="M31" s="7">
        <v>0.5</v>
      </c>
      <c r="N31" s="49">
        <f t="shared" si="4"/>
        <v>32.9</v>
      </c>
      <c r="O31" s="9">
        <f t="shared" si="6"/>
        <v>2.5</v>
      </c>
      <c r="P31" s="9">
        <f t="shared" si="0"/>
        <v>0.5</v>
      </c>
      <c r="Q31" s="9">
        <f t="shared" si="1"/>
        <v>0.14</v>
      </c>
      <c r="S31" s="42">
        <f t="shared" si="2"/>
        <v>0.36</v>
      </c>
      <c r="T31" s="42">
        <f t="shared" si="3"/>
        <v>0.14</v>
      </c>
      <c r="U31" s="53">
        <f t="shared" si="5"/>
        <v>0</v>
      </c>
    </row>
    <row r="32" spans="3:21" ht="12.75">
      <c r="C32" s="2"/>
      <c r="D32" s="2"/>
      <c r="E32" s="2"/>
      <c r="F32" s="2"/>
      <c r="G32" s="2"/>
      <c r="M32" s="2"/>
      <c r="U32" s="31"/>
    </row>
    <row r="33" spans="3:21" ht="12.75">
      <c r="C33" s="8" t="s">
        <v>4</v>
      </c>
      <c r="D33" s="9">
        <f>SUM(D12:D31)</f>
        <v>32.9</v>
      </c>
      <c r="E33" s="17"/>
      <c r="F33" s="17"/>
      <c r="G33" s="11"/>
      <c r="L33" s="8" t="s">
        <v>6</v>
      </c>
      <c r="N33" s="8"/>
      <c r="Q33" s="9">
        <f>SUM(Q12:Q31)</f>
        <v>8.512</v>
      </c>
      <c r="R33" t="s">
        <v>5</v>
      </c>
      <c r="U33" s="35"/>
    </row>
    <row r="34" spans="3:21" ht="12.75">
      <c r="C34" s="2"/>
      <c r="D34" s="2"/>
      <c r="E34" s="2"/>
      <c r="F34" s="2"/>
      <c r="G34" s="2"/>
      <c r="M34" s="2"/>
      <c r="U34" s="52"/>
    </row>
    <row r="35" spans="3:14" ht="12.75">
      <c r="C35" s="2"/>
      <c r="D35" s="2"/>
      <c r="E35" s="2"/>
      <c r="F35" s="2"/>
      <c r="G35" s="2"/>
      <c r="L35" s="8"/>
      <c r="M35" s="2"/>
      <c r="N35" s="8"/>
    </row>
    <row r="38" spans="6:7" ht="12.75">
      <c r="F38" s="8"/>
      <c r="G38" s="17"/>
    </row>
    <row r="39" spans="6:7" ht="12.75">
      <c r="F39" s="2"/>
      <c r="G39" s="11"/>
    </row>
    <row r="44" spans="4:13" ht="12.75">
      <c r="D44" s="22"/>
      <c r="E44" s="22"/>
      <c r="M44" s="22"/>
    </row>
    <row r="45" ht="12.75">
      <c r="F45" s="2"/>
    </row>
    <row r="46" spans="6:7" ht="12.75">
      <c r="F46" s="45"/>
      <c r="G46" s="33"/>
    </row>
    <row r="47" ht="12.75">
      <c r="F47" s="2"/>
    </row>
    <row r="49" ht="12.75">
      <c r="F49" s="2"/>
    </row>
    <row r="50" spans="6:7" ht="12.75">
      <c r="F50" s="46"/>
      <c r="G50" s="47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5:U41"/>
  <sheetViews>
    <sheetView tabSelected="1" zoomScale="75" zoomScaleNormal="75" workbookViewId="0" topLeftCell="H1">
      <selection activeCell="O14" sqref="O14"/>
    </sheetView>
  </sheetViews>
  <sheetFormatPr defaultColWidth="11.421875" defaultRowHeight="12.75"/>
  <cols>
    <col min="1" max="3" width="9.140625" style="0" customWidth="1"/>
    <col min="4" max="4" width="9.8515625" style="0" bestFit="1" customWidth="1"/>
    <col min="5" max="11" width="9.140625" style="0" customWidth="1"/>
    <col min="12" max="12" width="9.8515625" style="0" bestFit="1" customWidth="1"/>
    <col min="13" max="13" width="11.7109375" style="0" bestFit="1" customWidth="1"/>
    <col min="14" max="14" width="16.140625" style="0" bestFit="1" customWidth="1"/>
    <col min="15" max="16" width="11.7109375" style="0" bestFit="1" customWidth="1"/>
    <col min="17" max="17" width="9.8515625" style="0" bestFit="1" customWidth="1"/>
    <col min="18" max="16384" width="9.140625" style="0" customWidth="1"/>
  </cols>
  <sheetData>
    <row r="5" spans="2:4" ht="20.25">
      <c r="B5" s="1" t="s">
        <v>24</v>
      </c>
      <c r="C5" s="2"/>
      <c r="D5" s="2"/>
    </row>
    <row r="6" spans="3:4" ht="12.75">
      <c r="C6" s="2"/>
      <c r="D6" s="2"/>
    </row>
    <row r="7" spans="3:4" ht="12.75">
      <c r="C7" s="2"/>
      <c r="D7" s="2"/>
    </row>
    <row r="8" spans="3:21" ht="12.75">
      <c r="C8" s="2"/>
      <c r="D8" s="2"/>
      <c r="S8" s="38" t="s">
        <v>59</v>
      </c>
      <c r="T8" s="39"/>
      <c r="U8" s="51"/>
    </row>
    <row r="9" spans="3:21" ht="51">
      <c r="C9" s="3" t="s">
        <v>1</v>
      </c>
      <c r="D9" s="4" t="s">
        <v>39</v>
      </c>
      <c r="K9" s="3" t="s">
        <v>1</v>
      </c>
      <c r="L9" s="4" t="s">
        <v>39</v>
      </c>
      <c r="M9" s="4" t="s">
        <v>25</v>
      </c>
      <c r="N9" s="4" t="s">
        <v>26</v>
      </c>
      <c r="O9" s="4" t="s">
        <v>27</v>
      </c>
      <c r="P9" s="4" t="s">
        <v>28</v>
      </c>
      <c r="Q9" s="4" t="s">
        <v>29</v>
      </c>
      <c r="S9" s="40" t="s">
        <v>60</v>
      </c>
      <c r="T9" s="40" t="s">
        <v>61</v>
      </c>
      <c r="U9" s="35"/>
    </row>
    <row r="10" spans="3:21" ht="12.75">
      <c r="C10" s="2" t="s">
        <v>2</v>
      </c>
      <c r="D10" s="2" t="s">
        <v>3</v>
      </c>
      <c r="K10" s="2" t="s">
        <v>2</v>
      </c>
      <c r="L10" s="2" t="s">
        <v>3</v>
      </c>
      <c r="M10" s="2" t="s">
        <v>5</v>
      </c>
      <c r="N10" s="2" t="s">
        <v>5</v>
      </c>
      <c r="O10" s="2" t="s">
        <v>5</v>
      </c>
      <c r="P10" s="2" t="s">
        <v>5</v>
      </c>
      <c r="Q10" s="2" t="s">
        <v>3</v>
      </c>
      <c r="S10" s="41" t="s">
        <v>3</v>
      </c>
      <c r="T10" s="41" t="s">
        <v>3</v>
      </c>
      <c r="U10" s="35"/>
    </row>
    <row r="11" spans="3:21" ht="12.75">
      <c r="C11" s="2"/>
      <c r="D11" s="2"/>
      <c r="K11" s="2"/>
      <c r="L11" s="2"/>
      <c r="U11" s="53" t="s">
        <v>38</v>
      </c>
    </row>
    <row r="12" spans="3:21" ht="12.75">
      <c r="C12" s="6">
        <v>1</v>
      </c>
      <c r="D12" s="7">
        <v>0.4</v>
      </c>
      <c r="H12" s="8" t="s">
        <v>7</v>
      </c>
      <c r="I12" s="16">
        <v>0.28</v>
      </c>
      <c r="J12" t="s">
        <v>8</v>
      </c>
      <c r="K12" s="6">
        <f aca="true" t="shared" si="0" ref="K12:L31">C12</f>
        <v>1</v>
      </c>
      <c r="L12" s="7">
        <f t="shared" si="0"/>
        <v>0.4</v>
      </c>
      <c r="M12" s="9">
        <f>L12</f>
        <v>0.4</v>
      </c>
      <c r="N12" s="9">
        <f>IF(M12&lt;$I$16,M12,$I$16)</f>
        <v>0.4</v>
      </c>
      <c r="O12" s="2" t="s">
        <v>30</v>
      </c>
      <c r="P12" s="11">
        <v>0</v>
      </c>
      <c r="Q12" s="9">
        <f>P12</f>
        <v>0</v>
      </c>
      <c r="S12" s="42">
        <f>L12-Q12</f>
        <v>0.4</v>
      </c>
      <c r="T12" s="42">
        <f>Q12</f>
        <v>0</v>
      </c>
      <c r="U12" s="53">
        <f>N12</f>
        <v>0.4</v>
      </c>
    </row>
    <row r="13" spans="3:21" ht="12.75">
      <c r="C13" s="6">
        <v>2</v>
      </c>
      <c r="D13" s="7">
        <v>0.7</v>
      </c>
      <c r="H13" s="8"/>
      <c r="I13" s="18"/>
      <c r="K13" s="6">
        <f t="shared" si="0"/>
        <v>2</v>
      </c>
      <c r="L13" s="7">
        <f t="shared" si="0"/>
        <v>0.7</v>
      </c>
      <c r="M13" s="9">
        <f aca="true" t="shared" si="1" ref="M13:M31">M12+L13</f>
        <v>1.1</v>
      </c>
      <c r="N13" s="9">
        <f>IF(M13&lt;$I$16,M13,$I$16)</f>
        <v>1.1</v>
      </c>
      <c r="O13" s="2" t="s">
        <v>30</v>
      </c>
      <c r="P13" s="11">
        <v>0</v>
      </c>
      <c r="Q13" s="9">
        <f aca="true" t="shared" si="2" ref="Q13:Q31">P13-P12</f>
        <v>0</v>
      </c>
      <c r="S13" s="42">
        <f aca="true" t="shared" si="3" ref="S13:S31">L13-Q13</f>
        <v>0.7</v>
      </c>
      <c r="T13" s="42">
        <f aca="true" t="shared" si="4" ref="T13:T31">Q13</f>
        <v>0</v>
      </c>
      <c r="U13" s="53">
        <f>N13-N12</f>
        <v>0.7000000000000001</v>
      </c>
    </row>
    <row r="14" spans="3:21" ht="12.75">
      <c r="C14" s="6">
        <v>3</v>
      </c>
      <c r="D14" s="7">
        <v>2.1</v>
      </c>
      <c r="H14" s="8" t="s">
        <v>31</v>
      </c>
      <c r="I14" s="9">
        <f>I12*D33</f>
        <v>9.212</v>
      </c>
      <c r="J14" t="s">
        <v>5</v>
      </c>
      <c r="K14" s="6">
        <f t="shared" si="0"/>
        <v>3</v>
      </c>
      <c r="L14" s="7">
        <f t="shared" si="0"/>
        <v>2.1</v>
      </c>
      <c r="M14" s="9">
        <f t="shared" si="1"/>
        <v>3.2</v>
      </c>
      <c r="N14" s="9">
        <f>IF(M14&lt;$I$16,M14,$I$16)</f>
        <v>2.5</v>
      </c>
      <c r="O14" s="9">
        <f>$I$18*(M14-$I$16)/(M14-$I$16+$I$18)</f>
        <v>0.6930615853699779</v>
      </c>
      <c r="P14" s="9">
        <f aca="true" t="shared" si="5" ref="P14:P31">M14-(N14+O14)</f>
        <v>0.006938414630022205</v>
      </c>
      <c r="Q14" s="9">
        <f t="shared" si="2"/>
        <v>0.006938414630022205</v>
      </c>
      <c r="S14" s="42">
        <f t="shared" si="3"/>
        <v>2.093061585369978</v>
      </c>
      <c r="T14" s="42">
        <f t="shared" si="4"/>
        <v>0.006938414630022205</v>
      </c>
      <c r="U14" s="53">
        <f aca="true" t="shared" si="6" ref="U14:U31">N14-N13</f>
        <v>1.4</v>
      </c>
    </row>
    <row r="15" spans="3:21" ht="12.75">
      <c r="C15" s="6">
        <v>4</v>
      </c>
      <c r="D15" s="7">
        <v>2.2</v>
      </c>
      <c r="K15" s="6">
        <f t="shared" si="0"/>
        <v>4</v>
      </c>
      <c r="L15" s="7">
        <f t="shared" si="0"/>
        <v>2.2</v>
      </c>
      <c r="M15" s="9">
        <f t="shared" si="1"/>
        <v>5.4</v>
      </c>
      <c r="N15" s="9">
        <f aca="true" t="shared" si="7" ref="N15:N31">IF(M15&lt;$I$16,M15,$I$16)</f>
        <v>2.5</v>
      </c>
      <c r="O15" s="9">
        <f aca="true" t="shared" si="8" ref="O14:O31">$I$18*(M15-$I$16)/(M15-$I$16+$I$18)</f>
        <v>2.7845118435371106</v>
      </c>
      <c r="P15" s="9">
        <f t="shared" si="5"/>
        <v>0.11548815646288979</v>
      </c>
      <c r="Q15" s="9">
        <f t="shared" si="2"/>
        <v>0.10854974183286759</v>
      </c>
      <c r="S15" s="42">
        <f t="shared" si="3"/>
        <v>2.0914502581671326</v>
      </c>
      <c r="T15" s="42">
        <f t="shared" si="4"/>
        <v>0.10854974183286759</v>
      </c>
      <c r="U15" s="53">
        <f t="shared" si="6"/>
        <v>0</v>
      </c>
    </row>
    <row r="16" spans="3:21" ht="12.75">
      <c r="C16" s="6">
        <v>5</v>
      </c>
      <c r="D16" s="7">
        <v>3.5</v>
      </c>
      <c r="H16" s="8" t="s">
        <v>32</v>
      </c>
      <c r="I16" s="19">
        <v>2.5</v>
      </c>
      <c r="J16" t="s">
        <v>5</v>
      </c>
      <c r="K16" s="6">
        <f t="shared" si="0"/>
        <v>5</v>
      </c>
      <c r="L16" s="7">
        <f t="shared" si="0"/>
        <v>3.5</v>
      </c>
      <c r="M16" s="9">
        <f t="shared" si="1"/>
        <v>8.9</v>
      </c>
      <c r="N16" s="9">
        <f t="shared" si="7"/>
        <v>2.5</v>
      </c>
      <c r="O16" s="9">
        <f t="shared" si="8"/>
        <v>5.86332165126758</v>
      </c>
      <c r="P16" s="9">
        <f t="shared" si="5"/>
        <v>0.5366783487324209</v>
      </c>
      <c r="Q16" s="9">
        <f t="shared" si="2"/>
        <v>0.42119019226953114</v>
      </c>
      <c r="S16" s="42">
        <f t="shared" si="3"/>
        <v>3.078809807730469</v>
      </c>
      <c r="T16" s="42">
        <f t="shared" si="4"/>
        <v>0.42119019226953114</v>
      </c>
      <c r="U16" s="53">
        <f t="shared" si="6"/>
        <v>0</v>
      </c>
    </row>
    <row r="17" spans="3:21" ht="12.75">
      <c r="C17" s="6">
        <v>6</v>
      </c>
      <c r="D17" s="7">
        <v>4.8</v>
      </c>
      <c r="K17" s="6">
        <f t="shared" si="0"/>
        <v>6</v>
      </c>
      <c r="L17" s="7">
        <f t="shared" si="0"/>
        <v>4.8</v>
      </c>
      <c r="M17" s="9">
        <f t="shared" si="1"/>
        <v>13.7</v>
      </c>
      <c r="N17" s="9">
        <f t="shared" si="7"/>
        <v>2.5</v>
      </c>
      <c r="O17" s="9">
        <f t="shared" si="8"/>
        <v>9.653674077626665</v>
      </c>
      <c r="P17" s="9">
        <f t="shared" si="5"/>
        <v>1.5463259223733345</v>
      </c>
      <c r="Q17" s="9">
        <f t="shared" si="2"/>
        <v>1.0096475736409136</v>
      </c>
      <c r="S17" s="42">
        <f t="shared" si="3"/>
        <v>3.790352426359086</v>
      </c>
      <c r="T17" s="42">
        <f t="shared" si="4"/>
        <v>1.0096475736409136</v>
      </c>
      <c r="U17" s="53">
        <f t="shared" si="6"/>
        <v>0</v>
      </c>
    </row>
    <row r="18" spans="3:21" ht="12.75">
      <c r="C18" s="6">
        <v>7</v>
      </c>
      <c r="D18" s="7">
        <v>4.5</v>
      </c>
      <c r="H18" s="8" t="s">
        <v>33</v>
      </c>
      <c r="I18" s="9">
        <f>(D33-I16)^2/I14+I16-D33</f>
        <v>69.92132001736866</v>
      </c>
      <c r="J18" t="s">
        <v>5</v>
      </c>
      <c r="K18" s="6">
        <f t="shared" si="0"/>
        <v>7</v>
      </c>
      <c r="L18" s="7">
        <f t="shared" si="0"/>
        <v>4.5</v>
      </c>
      <c r="M18" s="9">
        <f t="shared" si="1"/>
        <v>18.2</v>
      </c>
      <c r="N18" s="9">
        <f t="shared" si="7"/>
        <v>2.5</v>
      </c>
      <c r="O18" s="9">
        <f t="shared" si="8"/>
        <v>12.821160945077715</v>
      </c>
      <c r="P18" s="9">
        <f t="shared" si="5"/>
        <v>2.8788390549222846</v>
      </c>
      <c r="Q18" s="9">
        <f t="shared" si="2"/>
        <v>1.33251313254895</v>
      </c>
      <c r="S18" s="42">
        <f t="shared" si="3"/>
        <v>3.16748686745105</v>
      </c>
      <c r="T18" s="42">
        <f t="shared" si="4"/>
        <v>1.33251313254895</v>
      </c>
      <c r="U18" s="53">
        <f t="shared" si="6"/>
        <v>0</v>
      </c>
    </row>
    <row r="19" spans="3:21" ht="12.75">
      <c r="C19" s="6">
        <v>8</v>
      </c>
      <c r="D19" s="7">
        <v>5.2</v>
      </c>
      <c r="K19" s="6">
        <f t="shared" si="0"/>
        <v>8</v>
      </c>
      <c r="L19" s="7">
        <f t="shared" si="0"/>
        <v>5.2</v>
      </c>
      <c r="M19" s="9">
        <f t="shared" si="1"/>
        <v>23.4</v>
      </c>
      <c r="N19" s="9">
        <f t="shared" si="7"/>
        <v>2.5</v>
      </c>
      <c r="O19" s="9">
        <f t="shared" si="8"/>
        <v>16.090446473179814</v>
      </c>
      <c r="P19" s="9">
        <f t="shared" si="5"/>
        <v>4.809553526820185</v>
      </c>
      <c r="Q19" s="9">
        <f t="shared" si="2"/>
        <v>1.9307144718979004</v>
      </c>
      <c r="S19" s="42">
        <f t="shared" si="3"/>
        <v>3.2692855281021</v>
      </c>
      <c r="T19" s="42">
        <f t="shared" si="4"/>
        <v>1.9307144718979004</v>
      </c>
      <c r="U19" s="53">
        <f t="shared" si="6"/>
        <v>0</v>
      </c>
    </row>
    <row r="20" spans="3:21" ht="12.75">
      <c r="C20" s="6">
        <v>9</v>
      </c>
      <c r="D20" s="7">
        <v>3.6</v>
      </c>
      <c r="H20" s="8" t="s">
        <v>34</v>
      </c>
      <c r="I20" s="9">
        <f>25400/(I18+254)</f>
        <v>78.41410376642715</v>
      </c>
      <c r="J20" t="s">
        <v>5</v>
      </c>
      <c r="K20" s="6">
        <f t="shared" si="0"/>
        <v>9</v>
      </c>
      <c r="L20" s="7">
        <f t="shared" si="0"/>
        <v>3.6</v>
      </c>
      <c r="M20" s="9">
        <f t="shared" si="1"/>
        <v>27</v>
      </c>
      <c r="N20" s="9">
        <f t="shared" si="7"/>
        <v>2.5</v>
      </c>
      <c r="O20" s="9">
        <f t="shared" si="8"/>
        <v>18.142855237677413</v>
      </c>
      <c r="P20" s="9">
        <f t="shared" si="5"/>
        <v>6.357144762322587</v>
      </c>
      <c r="Q20" s="9">
        <f t="shared" si="2"/>
        <v>1.5475912355024022</v>
      </c>
      <c r="S20" s="42">
        <f t="shared" si="3"/>
        <v>2.052408764497598</v>
      </c>
      <c r="T20" s="42">
        <f t="shared" si="4"/>
        <v>1.5475912355024022</v>
      </c>
      <c r="U20" s="53">
        <f t="shared" si="6"/>
        <v>0</v>
      </c>
    </row>
    <row r="21" spans="3:21" ht="12.75">
      <c r="C21" s="6">
        <v>10</v>
      </c>
      <c r="D21" s="7">
        <v>1.1</v>
      </c>
      <c r="K21" s="6">
        <f t="shared" si="0"/>
        <v>10</v>
      </c>
      <c r="L21" s="7">
        <f t="shared" si="0"/>
        <v>1.1</v>
      </c>
      <c r="M21" s="9">
        <f t="shared" si="1"/>
        <v>28.1</v>
      </c>
      <c r="N21" s="9">
        <f t="shared" si="7"/>
        <v>2.5</v>
      </c>
      <c r="O21" s="9">
        <f t="shared" si="8"/>
        <v>18.739123288069766</v>
      </c>
      <c r="P21" s="9">
        <f t="shared" si="5"/>
        <v>6.860876711930235</v>
      </c>
      <c r="Q21" s="9">
        <f t="shared" si="2"/>
        <v>0.5037319496076478</v>
      </c>
      <c r="S21" s="42">
        <f t="shared" si="3"/>
        <v>0.5962680503923523</v>
      </c>
      <c r="T21" s="42">
        <f t="shared" si="4"/>
        <v>0.5037319496076478</v>
      </c>
      <c r="U21" s="53">
        <f t="shared" si="6"/>
        <v>0</v>
      </c>
    </row>
    <row r="22" spans="3:21" ht="12.75">
      <c r="C22" s="6">
        <v>11</v>
      </c>
      <c r="D22" s="7">
        <v>0</v>
      </c>
      <c r="K22" s="6">
        <f t="shared" si="0"/>
        <v>11</v>
      </c>
      <c r="L22" s="7">
        <f t="shared" si="0"/>
        <v>0</v>
      </c>
      <c r="M22" s="9">
        <f t="shared" si="1"/>
        <v>28.1</v>
      </c>
      <c r="N22" s="9">
        <f t="shared" si="7"/>
        <v>2.5</v>
      </c>
      <c r="O22" s="9">
        <f t="shared" si="8"/>
        <v>18.739123288069766</v>
      </c>
      <c r="P22" s="9">
        <f t="shared" si="5"/>
        <v>6.860876711930235</v>
      </c>
      <c r="Q22" s="9">
        <f t="shared" si="2"/>
        <v>0</v>
      </c>
      <c r="S22" s="42">
        <f t="shared" si="3"/>
        <v>0</v>
      </c>
      <c r="T22" s="42">
        <f t="shared" si="4"/>
        <v>0</v>
      </c>
      <c r="U22" s="53">
        <f t="shared" si="6"/>
        <v>0</v>
      </c>
    </row>
    <row r="23" spans="3:21" ht="12.75">
      <c r="C23" s="6">
        <v>12</v>
      </c>
      <c r="D23" s="7">
        <v>1</v>
      </c>
      <c r="K23" s="6">
        <f t="shared" si="0"/>
        <v>12</v>
      </c>
      <c r="L23" s="7">
        <f t="shared" si="0"/>
        <v>1</v>
      </c>
      <c r="M23" s="9">
        <f t="shared" si="1"/>
        <v>29.1</v>
      </c>
      <c r="N23" s="9">
        <f t="shared" si="7"/>
        <v>2.5</v>
      </c>
      <c r="O23" s="9">
        <f t="shared" si="8"/>
        <v>19.269391592731253</v>
      </c>
      <c r="P23" s="9">
        <f t="shared" si="5"/>
        <v>7.330608407268748</v>
      </c>
      <c r="Q23" s="9">
        <f t="shared" si="2"/>
        <v>0.46973169533851333</v>
      </c>
      <c r="S23" s="42">
        <f t="shared" si="3"/>
        <v>0.5302683046614867</v>
      </c>
      <c r="T23" s="42">
        <f t="shared" si="4"/>
        <v>0.46973169533851333</v>
      </c>
      <c r="U23" s="53">
        <f t="shared" si="6"/>
        <v>0</v>
      </c>
    </row>
    <row r="24" spans="3:21" ht="12.75">
      <c r="C24" s="6">
        <v>13</v>
      </c>
      <c r="D24" s="7">
        <v>0.5</v>
      </c>
      <c r="K24" s="6">
        <f t="shared" si="0"/>
        <v>13</v>
      </c>
      <c r="L24" s="7">
        <f t="shared" si="0"/>
        <v>0.5</v>
      </c>
      <c r="M24" s="9">
        <f t="shared" si="1"/>
        <v>29.6</v>
      </c>
      <c r="N24" s="9">
        <f t="shared" si="7"/>
        <v>2.5</v>
      </c>
      <c r="O24" s="9">
        <f t="shared" si="8"/>
        <v>19.53042663335722</v>
      </c>
      <c r="P24" s="9">
        <f t="shared" si="5"/>
        <v>7.569573366642782</v>
      </c>
      <c r="Q24" s="9">
        <f t="shared" si="2"/>
        <v>0.23896495937403373</v>
      </c>
      <c r="S24" s="42">
        <f t="shared" si="3"/>
        <v>0.2610350406259663</v>
      </c>
      <c r="T24" s="42">
        <f t="shared" si="4"/>
        <v>0.23896495937403373</v>
      </c>
      <c r="U24" s="53">
        <f t="shared" si="6"/>
        <v>0</v>
      </c>
    </row>
    <row r="25" spans="3:21" ht="12.75">
      <c r="C25" s="6">
        <v>14</v>
      </c>
      <c r="D25" s="7">
        <v>0.6</v>
      </c>
      <c r="K25" s="6">
        <f t="shared" si="0"/>
        <v>14</v>
      </c>
      <c r="L25" s="7">
        <f t="shared" si="0"/>
        <v>0.6</v>
      </c>
      <c r="M25" s="9">
        <f t="shared" si="1"/>
        <v>30.200000000000003</v>
      </c>
      <c r="N25" s="9">
        <f t="shared" si="7"/>
        <v>2.5</v>
      </c>
      <c r="O25" s="9">
        <f t="shared" si="8"/>
        <v>19.84013906118577</v>
      </c>
      <c r="P25" s="9">
        <f t="shared" si="5"/>
        <v>7.859860938814233</v>
      </c>
      <c r="Q25" s="9">
        <f t="shared" si="2"/>
        <v>0.29028757217145085</v>
      </c>
      <c r="S25" s="42">
        <f t="shared" si="3"/>
        <v>0.30971242782854913</v>
      </c>
      <c r="T25" s="42">
        <f t="shared" si="4"/>
        <v>0.29028757217145085</v>
      </c>
      <c r="U25" s="53">
        <f t="shared" si="6"/>
        <v>0</v>
      </c>
    </row>
    <row r="26" spans="3:21" ht="12.75">
      <c r="C26" s="6">
        <v>15</v>
      </c>
      <c r="D26" s="7">
        <v>0.7</v>
      </c>
      <c r="K26" s="6">
        <f t="shared" si="0"/>
        <v>15</v>
      </c>
      <c r="L26" s="7">
        <f t="shared" si="0"/>
        <v>0.7</v>
      </c>
      <c r="M26" s="9">
        <f t="shared" si="1"/>
        <v>30.900000000000002</v>
      </c>
      <c r="N26" s="9">
        <f t="shared" si="7"/>
        <v>2.5</v>
      </c>
      <c r="O26" s="9">
        <f t="shared" si="8"/>
        <v>20.19669272282431</v>
      </c>
      <c r="P26" s="9">
        <f t="shared" si="5"/>
        <v>8.203307277175693</v>
      </c>
      <c r="Q26" s="9">
        <f t="shared" si="2"/>
        <v>0.3434463383614599</v>
      </c>
      <c r="S26" s="42">
        <f t="shared" si="3"/>
        <v>0.3565536616385401</v>
      </c>
      <c r="T26" s="42">
        <f t="shared" si="4"/>
        <v>0.3434463383614599</v>
      </c>
      <c r="U26" s="53">
        <f t="shared" si="6"/>
        <v>0</v>
      </c>
    </row>
    <row r="27" spans="3:21" ht="12.75">
      <c r="C27" s="6">
        <v>16</v>
      </c>
      <c r="D27" s="7">
        <v>0.9</v>
      </c>
      <c r="K27" s="6">
        <f t="shared" si="0"/>
        <v>16</v>
      </c>
      <c r="L27" s="7">
        <f t="shared" si="0"/>
        <v>0.9</v>
      </c>
      <c r="M27" s="9">
        <f t="shared" si="1"/>
        <v>31.8</v>
      </c>
      <c r="N27" s="9">
        <f t="shared" si="7"/>
        <v>2.5</v>
      </c>
      <c r="O27" s="9">
        <f t="shared" si="8"/>
        <v>20.647726478042003</v>
      </c>
      <c r="P27" s="9">
        <f t="shared" si="5"/>
        <v>8.652273521957998</v>
      </c>
      <c r="Q27" s="9">
        <f t="shared" si="2"/>
        <v>0.44896624478230507</v>
      </c>
      <c r="S27" s="42">
        <f t="shared" si="3"/>
        <v>0.45103375521769495</v>
      </c>
      <c r="T27" s="42">
        <f t="shared" si="4"/>
        <v>0.44896624478230507</v>
      </c>
      <c r="U27" s="53">
        <f t="shared" si="6"/>
        <v>0</v>
      </c>
    </row>
    <row r="28" spans="3:21" ht="12.75">
      <c r="C28" s="6">
        <v>17</v>
      </c>
      <c r="D28" s="7">
        <v>0.2</v>
      </c>
      <c r="K28" s="6">
        <f t="shared" si="0"/>
        <v>17</v>
      </c>
      <c r="L28" s="7">
        <f t="shared" si="0"/>
        <v>0.2</v>
      </c>
      <c r="M28" s="9">
        <f t="shared" si="1"/>
        <v>32</v>
      </c>
      <c r="N28" s="9">
        <f t="shared" si="7"/>
        <v>2.5</v>
      </c>
      <c r="O28" s="9">
        <f t="shared" si="8"/>
        <v>20.746847257228435</v>
      </c>
      <c r="P28" s="9">
        <f t="shared" si="5"/>
        <v>8.753152742771565</v>
      </c>
      <c r="Q28" s="9">
        <f t="shared" si="2"/>
        <v>0.10087922081356737</v>
      </c>
      <c r="S28" s="42">
        <f t="shared" si="3"/>
        <v>0.09912077918643264</v>
      </c>
      <c r="T28" s="42">
        <f t="shared" si="4"/>
        <v>0.10087922081356737</v>
      </c>
      <c r="U28" s="53">
        <f t="shared" si="6"/>
        <v>0</v>
      </c>
    </row>
    <row r="29" spans="3:21" ht="12.75">
      <c r="C29" s="6">
        <v>18</v>
      </c>
      <c r="D29" s="7">
        <v>0.3</v>
      </c>
      <c r="K29" s="6">
        <f t="shared" si="0"/>
        <v>18</v>
      </c>
      <c r="L29" s="7">
        <f t="shared" si="0"/>
        <v>0.3</v>
      </c>
      <c r="M29" s="9">
        <f t="shared" si="1"/>
        <v>32.3</v>
      </c>
      <c r="N29" s="9">
        <f t="shared" si="7"/>
        <v>2.5</v>
      </c>
      <c r="O29" s="9">
        <f t="shared" si="8"/>
        <v>20.894782942651297</v>
      </c>
      <c r="P29" s="9">
        <f t="shared" si="5"/>
        <v>8.9052170573487</v>
      </c>
      <c r="Q29" s="9">
        <f t="shared" si="2"/>
        <v>0.1520643145771352</v>
      </c>
      <c r="S29" s="42">
        <f t="shared" si="3"/>
        <v>0.14793568542286478</v>
      </c>
      <c r="T29" s="42">
        <f t="shared" si="4"/>
        <v>0.1520643145771352</v>
      </c>
      <c r="U29" s="53">
        <f t="shared" si="6"/>
        <v>0</v>
      </c>
    </row>
    <row r="30" spans="3:21" ht="12.75">
      <c r="C30" s="6">
        <v>19</v>
      </c>
      <c r="D30" s="7">
        <v>0.1</v>
      </c>
      <c r="K30" s="6">
        <f t="shared" si="0"/>
        <v>19</v>
      </c>
      <c r="L30" s="7">
        <f t="shared" si="0"/>
        <v>0.1</v>
      </c>
      <c r="M30" s="9">
        <f t="shared" si="1"/>
        <v>32.4</v>
      </c>
      <c r="N30" s="9">
        <f t="shared" si="7"/>
        <v>2.5</v>
      </c>
      <c r="O30" s="9">
        <f t="shared" si="8"/>
        <v>20.943897237138874</v>
      </c>
      <c r="P30" s="9">
        <f t="shared" si="5"/>
        <v>8.956102762861125</v>
      </c>
      <c r="Q30" s="9">
        <f t="shared" si="2"/>
        <v>0.05088570551242455</v>
      </c>
      <c r="S30" s="42">
        <f t="shared" si="3"/>
        <v>0.049114294487575455</v>
      </c>
      <c r="T30" s="42">
        <f t="shared" si="4"/>
        <v>0.05088570551242455</v>
      </c>
      <c r="U30" s="53">
        <f t="shared" si="6"/>
        <v>0</v>
      </c>
    </row>
    <row r="31" spans="3:21" ht="12.75">
      <c r="C31" s="6">
        <v>20</v>
      </c>
      <c r="D31" s="7">
        <v>0.5</v>
      </c>
      <c r="K31" s="6">
        <f t="shared" si="0"/>
        <v>20</v>
      </c>
      <c r="L31" s="7">
        <f t="shared" si="0"/>
        <v>0.5</v>
      </c>
      <c r="M31" s="9">
        <f t="shared" si="1"/>
        <v>32.9</v>
      </c>
      <c r="N31" s="9">
        <f t="shared" si="7"/>
        <v>2.5</v>
      </c>
      <c r="O31" s="9">
        <f t="shared" si="8"/>
        <v>21.188</v>
      </c>
      <c r="P31" s="9">
        <f t="shared" si="5"/>
        <v>9.212</v>
      </c>
      <c r="Q31" s="9">
        <f t="shared" si="2"/>
        <v>0.2558972371388748</v>
      </c>
      <c r="S31" s="42">
        <f t="shared" si="3"/>
        <v>0.2441027628611252</v>
      </c>
      <c r="T31" s="42">
        <f t="shared" si="4"/>
        <v>0.2558972371388748</v>
      </c>
      <c r="U31" s="53">
        <f t="shared" si="6"/>
        <v>0</v>
      </c>
    </row>
    <row r="32" spans="3:4" ht="12.75">
      <c r="C32" s="2"/>
      <c r="D32" s="2"/>
    </row>
    <row r="33" spans="3:5" ht="12.75">
      <c r="C33" s="8" t="s">
        <v>4</v>
      </c>
      <c r="D33" s="9">
        <f>SUM(D12:D31)</f>
        <v>32.9</v>
      </c>
      <c r="E33" t="s">
        <v>5</v>
      </c>
    </row>
    <row r="34" spans="3:4" ht="12.75">
      <c r="C34" s="2"/>
      <c r="D34" s="2"/>
    </row>
    <row r="35" spans="3:4" ht="12.75">
      <c r="C35" s="2"/>
      <c r="D35" s="2"/>
    </row>
    <row r="36" spans="3:4" ht="12.75">
      <c r="C36" s="2"/>
      <c r="D36" s="2"/>
    </row>
    <row r="37" spans="3:4" ht="12.75">
      <c r="C37" s="2"/>
      <c r="D37" s="2"/>
    </row>
    <row r="38" spans="3:4" ht="12.75">
      <c r="C38" s="2"/>
      <c r="D38" s="2"/>
    </row>
    <row r="39" spans="3:4" ht="12.75">
      <c r="C39" s="2"/>
      <c r="D39" s="2"/>
    </row>
    <row r="40" spans="3:4" ht="12.75">
      <c r="C40" s="2"/>
      <c r="D40" s="2"/>
    </row>
    <row r="41" spans="3:4" ht="12.75">
      <c r="C41" s="2"/>
      <c r="D41" s="2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B5:Q38"/>
  <sheetViews>
    <sheetView zoomScale="75" zoomScaleNormal="75" workbookViewId="0" topLeftCell="A4">
      <selection activeCell="P12" sqref="P12"/>
    </sheetView>
  </sheetViews>
  <sheetFormatPr defaultColWidth="11.421875" defaultRowHeight="12.75"/>
  <cols>
    <col min="1" max="3" width="9.140625" style="0" customWidth="1"/>
    <col min="4" max="4" width="9.8515625" style="0" bestFit="1" customWidth="1"/>
    <col min="5" max="12" width="9.140625" style="0" customWidth="1"/>
    <col min="13" max="13" width="13.7109375" style="0" bestFit="1" customWidth="1"/>
    <col min="14" max="14" width="9.8515625" style="0" bestFit="1" customWidth="1"/>
    <col min="15" max="16384" width="9.140625" style="0" customWidth="1"/>
  </cols>
  <sheetData>
    <row r="5" spans="2:13" ht="20.25">
      <c r="B5" s="1" t="s">
        <v>35</v>
      </c>
      <c r="C5" s="2"/>
      <c r="D5" s="2"/>
      <c r="E5" s="2"/>
      <c r="F5" s="2"/>
      <c r="G5" s="2"/>
      <c r="H5" s="2"/>
      <c r="I5" s="2"/>
      <c r="J5" s="2"/>
      <c r="K5" s="2"/>
      <c r="M5" s="2"/>
    </row>
    <row r="6" spans="3:13" ht="12.75">
      <c r="C6" s="2"/>
      <c r="D6" s="2"/>
      <c r="E6" s="2"/>
      <c r="F6" s="2"/>
      <c r="G6" s="2"/>
      <c r="H6" s="2"/>
      <c r="I6" s="2"/>
      <c r="J6" s="2"/>
      <c r="K6" s="2"/>
      <c r="M6" s="2"/>
    </row>
    <row r="7" spans="3:13" ht="12.75">
      <c r="C7" s="2"/>
      <c r="D7" s="2"/>
      <c r="E7" s="2"/>
      <c r="F7" s="2"/>
      <c r="G7" s="2"/>
      <c r="H7" s="2"/>
      <c r="I7" s="2"/>
      <c r="J7" s="2"/>
      <c r="K7" s="2"/>
      <c r="M7" s="2"/>
    </row>
    <row r="8" spans="3:17" ht="12.75">
      <c r="C8" s="2"/>
      <c r="D8" s="2"/>
      <c r="E8" s="2"/>
      <c r="F8" s="2"/>
      <c r="G8" s="2"/>
      <c r="H8" s="2"/>
      <c r="I8" s="2"/>
      <c r="J8" s="2"/>
      <c r="K8" s="2"/>
      <c r="M8" s="2"/>
      <c r="P8" s="38" t="s">
        <v>59</v>
      </c>
      <c r="Q8" s="39"/>
    </row>
    <row r="9" spans="3:17" ht="51.75">
      <c r="C9" s="3" t="s">
        <v>1</v>
      </c>
      <c r="D9" s="4" t="s">
        <v>39</v>
      </c>
      <c r="E9" s="4"/>
      <c r="F9" s="4"/>
      <c r="G9" s="4"/>
      <c r="H9" s="4"/>
      <c r="I9" s="4"/>
      <c r="J9" s="4"/>
      <c r="K9" s="4"/>
      <c r="L9" s="3" t="s">
        <v>1</v>
      </c>
      <c r="M9" s="5" t="s">
        <v>44</v>
      </c>
      <c r="N9" s="4" t="s">
        <v>29</v>
      </c>
      <c r="P9" s="40" t="s">
        <v>60</v>
      </c>
      <c r="Q9" s="40" t="s">
        <v>61</v>
      </c>
    </row>
    <row r="10" spans="3:17" ht="12.75">
      <c r="C10" s="2" t="s">
        <v>2</v>
      </c>
      <c r="D10" s="2" t="s">
        <v>3</v>
      </c>
      <c r="E10" s="2"/>
      <c r="F10" s="2"/>
      <c r="G10" s="2"/>
      <c r="H10" s="2"/>
      <c r="I10" s="2"/>
      <c r="J10" s="2"/>
      <c r="K10" s="2"/>
      <c r="L10" s="2" t="s">
        <v>2</v>
      </c>
      <c r="M10" s="2" t="s">
        <v>3</v>
      </c>
      <c r="N10" s="2" t="s">
        <v>3</v>
      </c>
      <c r="P10" s="41" t="s">
        <v>3</v>
      </c>
      <c r="Q10" s="41" t="s">
        <v>3</v>
      </c>
    </row>
    <row r="11" spans="3:13" ht="12.75">
      <c r="C11" s="2"/>
      <c r="D11" s="2"/>
      <c r="E11" s="2"/>
      <c r="F11" s="2"/>
      <c r="G11" s="2"/>
      <c r="H11" s="2"/>
      <c r="I11" s="2"/>
      <c r="J11" s="2"/>
      <c r="K11" s="2"/>
      <c r="L11" s="2"/>
      <c r="M11" s="11"/>
    </row>
    <row r="12" spans="3:17" ht="15.75">
      <c r="C12" s="6">
        <v>1</v>
      </c>
      <c r="D12" s="7">
        <v>0.4</v>
      </c>
      <c r="E12" s="7"/>
      <c r="F12" s="7"/>
      <c r="H12" s="24" t="s">
        <v>40</v>
      </c>
      <c r="I12" s="29">
        <v>200</v>
      </c>
      <c r="J12" s="25" t="s">
        <v>3</v>
      </c>
      <c r="K12" s="7"/>
      <c r="L12" s="6">
        <v>1</v>
      </c>
      <c r="M12" s="9">
        <f aca="true" t="shared" si="0" ref="M12:M31">$I$14+($I$12-$I$14)*EXP(-$I$16*L12)</f>
        <v>46.568206629314886</v>
      </c>
      <c r="N12" s="9">
        <f>IF(M12&lt;D12,D12-M12,0)</f>
        <v>0</v>
      </c>
      <c r="P12" s="42">
        <f>D12-N12</f>
        <v>0.4</v>
      </c>
      <c r="Q12" s="42">
        <f>N12</f>
        <v>0</v>
      </c>
    </row>
    <row r="13" spans="3:17" ht="12.75">
      <c r="C13" s="6">
        <v>2</v>
      </c>
      <c r="D13" s="7">
        <v>0.7</v>
      </c>
      <c r="E13" s="7"/>
      <c r="F13" s="7"/>
      <c r="G13" s="7"/>
      <c r="I13" s="7"/>
      <c r="J13" s="7"/>
      <c r="K13" s="7"/>
      <c r="L13" s="6">
        <v>2</v>
      </c>
      <c r="M13" s="9">
        <f t="shared" si="0"/>
        <v>12.332946002653129</v>
      </c>
      <c r="N13" s="9">
        <f aca="true" t="shared" si="1" ref="N13:N31">IF(M13&lt;D13,D13-M13,0)</f>
        <v>0</v>
      </c>
      <c r="P13" s="42">
        <f aca="true" t="shared" si="2" ref="P12:P31">D13-N13</f>
        <v>0.7</v>
      </c>
      <c r="Q13" s="42">
        <f aca="true" t="shared" si="3" ref="Q13:Q31">N13</f>
        <v>0</v>
      </c>
    </row>
    <row r="14" spans="3:17" ht="15.75">
      <c r="C14" s="6">
        <v>3</v>
      </c>
      <c r="D14" s="7">
        <v>2.1</v>
      </c>
      <c r="E14" s="7"/>
      <c r="F14" s="7"/>
      <c r="G14" s="7"/>
      <c r="H14" s="24" t="s">
        <v>41</v>
      </c>
      <c r="I14" s="29">
        <v>2.5</v>
      </c>
      <c r="J14" s="25" t="s">
        <v>3</v>
      </c>
      <c r="K14" s="7"/>
      <c r="L14" s="6">
        <v>3</v>
      </c>
      <c r="M14" s="9">
        <f t="shared" si="0"/>
        <v>4.694026816302856</v>
      </c>
      <c r="N14" s="9">
        <f t="shared" si="1"/>
        <v>0</v>
      </c>
      <c r="P14" s="42">
        <f t="shared" si="2"/>
        <v>2.1</v>
      </c>
      <c r="Q14" s="42">
        <f t="shared" si="3"/>
        <v>0</v>
      </c>
    </row>
    <row r="15" spans="3:17" ht="12.75">
      <c r="C15" s="6">
        <v>4</v>
      </c>
      <c r="D15" s="7">
        <v>2.2</v>
      </c>
      <c r="E15" s="7"/>
      <c r="F15" s="7"/>
      <c r="G15" s="7"/>
      <c r="H15" s="7"/>
      <c r="I15" s="7"/>
      <c r="J15" s="7"/>
      <c r="K15" s="7"/>
      <c r="L15" s="6">
        <v>4</v>
      </c>
      <c r="M15" s="9">
        <f t="shared" si="0"/>
        <v>2.989553554891606</v>
      </c>
      <c r="N15" s="9">
        <f t="shared" si="1"/>
        <v>0</v>
      </c>
      <c r="P15" s="42">
        <f t="shared" si="2"/>
        <v>2.2</v>
      </c>
      <c r="Q15" s="42">
        <f t="shared" si="3"/>
        <v>0</v>
      </c>
    </row>
    <row r="16" spans="3:17" ht="12.75">
      <c r="C16" s="6">
        <v>5</v>
      </c>
      <c r="D16" s="7">
        <v>3.5</v>
      </c>
      <c r="E16" s="7"/>
      <c r="F16" s="7"/>
      <c r="G16" s="7"/>
      <c r="H16" s="24" t="s">
        <v>42</v>
      </c>
      <c r="I16" s="29">
        <v>1.5</v>
      </c>
      <c r="J16" s="25" t="s">
        <v>43</v>
      </c>
      <c r="K16" s="7"/>
      <c r="L16" s="6">
        <v>5</v>
      </c>
      <c r="M16" s="9">
        <f t="shared" si="0"/>
        <v>2.609234163104197</v>
      </c>
      <c r="N16" s="9">
        <f t="shared" si="1"/>
        <v>0.8907658368958029</v>
      </c>
      <c r="P16" s="42">
        <f t="shared" si="2"/>
        <v>2.609234163104197</v>
      </c>
      <c r="Q16" s="42">
        <f t="shared" si="3"/>
        <v>0.8907658368958029</v>
      </c>
    </row>
    <row r="17" spans="3:17" ht="12.75">
      <c r="C17" s="6">
        <v>6</v>
      </c>
      <c r="D17" s="7">
        <v>4.8</v>
      </c>
      <c r="E17" s="7"/>
      <c r="F17" s="7"/>
      <c r="G17" s="7"/>
      <c r="H17" s="7"/>
      <c r="I17" s="7"/>
      <c r="J17" s="7"/>
      <c r="K17" s="7"/>
      <c r="L17" s="6">
        <v>6</v>
      </c>
      <c r="M17" s="9">
        <f t="shared" si="0"/>
        <v>2.524373436307119</v>
      </c>
      <c r="N17" s="9">
        <f t="shared" si="1"/>
        <v>2.2756265636928807</v>
      </c>
      <c r="P17" s="42">
        <f t="shared" si="2"/>
        <v>2.524373436307119</v>
      </c>
      <c r="Q17" s="42">
        <f t="shared" si="3"/>
        <v>2.2756265636928807</v>
      </c>
    </row>
    <row r="18" spans="3:17" ht="12.75">
      <c r="C18" s="6">
        <v>7</v>
      </c>
      <c r="D18" s="7">
        <v>4.5</v>
      </c>
      <c r="E18" s="7"/>
      <c r="F18" s="7"/>
      <c r="G18" s="7"/>
      <c r="H18" s="7"/>
      <c r="I18" s="7"/>
      <c r="J18" s="7"/>
      <c r="K18" s="7"/>
      <c r="L18" s="6">
        <v>7</v>
      </c>
      <c r="M18" s="9">
        <f t="shared" si="0"/>
        <v>2.505438448746575</v>
      </c>
      <c r="N18" s="9">
        <f t="shared" si="1"/>
        <v>1.9945615512534252</v>
      </c>
      <c r="P18" s="42">
        <f t="shared" si="2"/>
        <v>2.505438448746575</v>
      </c>
      <c r="Q18" s="42">
        <f t="shared" si="3"/>
        <v>1.9945615512534252</v>
      </c>
    </row>
    <row r="19" spans="3:17" ht="12.75">
      <c r="C19" s="6">
        <v>8</v>
      </c>
      <c r="D19" s="7">
        <v>5.2</v>
      </c>
      <c r="E19" s="7"/>
      <c r="F19" s="7"/>
      <c r="G19" s="7"/>
      <c r="H19" s="7"/>
      <c r="I19" s="7"/>
      <c r="J19" s="7"/>
      <c r="K19" s="7"/>
      <c r="L19" s="6">
        <v>8</v>
      </c>
      <c r="M19" s="9">
        <f t="shared" si="0"/>
        <v>2.501213481939782</v>
      </c>
      <c r="N19" s="9">
        <f t="shared" si="1"/>
        <v>2.698786518060218</v>
      </c>
      <c r="P19" s="42">
        <f t="shared" si="2"/>
        <v>2.501213481939782</v>
      </c>
      <c r="Q19" s="42">
        <f t="shared" si="3"/>
        <v>2.698786518060218</v>
      </c>
    </row>
    <row r="20" spans="3:17" ht="12.75">
      <c r="C20" s="6">
        <v>9</v>
      </c>
      <c r="D20" s="7">
        <v>3.6</v>
      </c>
      <c r="E20" s="7"/>
      <c r="F20" s="7"/>
      <c r="G20" s="7"/>
      <c r="H20" s="7"/>
      <c r="I20" s="7"/>
      <c r="J20" s="7"/>
      <c r="K20" s="7"/>
      <c r="L20" s="6">
        <v>9</v>
      </c>
      <c r="M20" s="9">
        <f t="shared" si="0"/>
        <v>2.500270764419561</v>
      </c>
      <c r="N20" s="9">
        <f t="shared" si="1"/>
        <v>1.0997292355804391</v>
      </c>
      <c r="P20" s="42">
        <f t="shared" si="2"/>
        <v>2.500270764419561</v>
      </c>
      <c r="Q20" s="42">
        <f t="shared" si="3"/>
        <v>1.0997292355804391</v>
      </c>
    </row>
    <row r="21" spans="3:17" ht="12.75">
      <c r="C21" s="6">
        <v>10</v>
      </c>
      <c r="D21" s="7">
        <v>1.1</v>
      </c>
      <c r="E21" s="7"/>
      <c r="F21" s="7"/>
      <c r="G21" s="7"/>
      <c r="H21" s="7"/>
      <c r="I21" s="7"/>
      <c r="J21" s="7"/>
      <c r="K21" s="7"/>
      <c r="L21" s="6">
        <v>10</v>
      </c>
      <c r="M21" s="9">
        <f t="shared" si="0"/>
        <v>2.5000604157082993</v>
      </c>
      <c r="N21" s="9">
        <f t="shared" si="1"/>
        <v>0</v>
      </c>
      <c r="P21" s="42">
        <f t="shared" si="2"/>
        <v>1.1</v>
      </c>
      <c r="Q21" s="42">
        <f t="shared" si="3"/>
        <v>0</v>
      </c>
    </row>
    <row r="22" spans="3:17" ht="12.75">
      <c r="C22" s="6">
        <v>11</v>
      </c>
      <c r="D22" s="7">
        <v>0</v>
      </c>
      <c r="E22" s="7"/>
      <c r="F22" s="7"/>
      <c r="G22" s="7"/>
      <c r="H22" s="7"/>
      <c r="I22" s="7"/>
      <c r="J22" s="7"/>
      <c r="K22" s="7"/>
      <c r="L22" s="6">
        <v>11</v>
      </c>
      <c r="M22" s="9">
        <f t="shared" si="0"/>
        <v>2.5000134805666683</v>
      </c>
      <c r="N22" s="9">
        <f t="shared" si="1"/>
        <v>0</v>
      </c>
      <c r="P22" s="42">
        <f t="shared" si="2"/>
        <v>0</v>
      </c>
      <c r="Q22" s="42">
        <f t="shared" si="3"/>
        <v>0</v>
      </c>
    </row>
    <row r="23" spans="3:17" ht="12.75">
      <c r="C23" s="6">
        <v>12</v>
      </c>
      <c r="D23" s="7">
        <v>1</v>
      </c>
      <c r="E23" s="7"/>
      <c r="F23" s="7"/>
      <c r="G23" s="7"/>
      <c r="H23" s="7"/>
      <c r="I23" s="7"/>
      <c r="J23" s="7"/>
      <c r="K23" s="7"/>
      <c r="L23" s="6">
        <v>12</v>
      </c>
      <c r="M23" s="9">
        <f t="shared" si="0"/>
        <v>2.5000030079209994</v>
      </c>
      <c r="N23" s="9">
        <f t="shared" si="1"/>
        <v>0</v>
      </c>
      <c r="P23" s="42">
        <f t="shared" si="2"/>
        <v>1</v>
      </c>
      <c r="Q23" s="42">
        <f t="shared" si="3"/>
        <v>0</v>
      </c>
    </row>
    <row r="24" spans="3:17" ht="12.75">
      <c r="C24" s="6">
        <v>13</v>
      </c>
      <c r="D24" s="7">
        <v>0.5</v>
      </c>
      <c r="E24" s="7"/>
      <c r="F24" s="7"/>
      <c r="G24" s="7"/>
      <c r="H24" s="7"/>
      <c r="I24" s="7"/>
      <c r="J24" s="7"/>
      <c r="K24" s="7"/>
      <c r="L24" s="6">
        <v>13</v>
      </c>
      <c r="M24" s="9">
        <f t="shared" si="0"/>
        <v>2.500000671157894</v>
      </c>
      <c r="N24" s="9">
        <f t="shared" si="1"/>
        <v>0</v>
      </c>
      <c r="P24" s="42">
        <f t="shared" si="2"/>
        <v>0.5</v>
      </c>
      <c r="Q24" s="42">
        <f t="shared" si="3"/>
        <v>0</v>
      </c>
    </row>
    <row r="25" spans="3:17" ht="12.75">
      <c r="C25" s="6">
        <v>14</v>
      </c>
      <c r="D25" s="7">
        <v>0.6</v>
      </c>
      <c r="E25" s="7"/>
      <c r="F25" s="7"/>
      <c r="G25" s="7"/>
      <c r="H25" s="7"/>
      <c r="I25" s="7"/>
      <c r="J25" s="7"/>
      <c r="K25" s="7"/>
      <c r="L25" s="6">
        <v>14</v>
      </c>
      <c r="M25" s="9">
        <f t="shared" si="0"/>
        <v>2.5000001497555684</v>
      </c>
      <c r="N25" s="9">
        <f t="shared" si="1"/>
        <v>0</v>
      </c>
      <c r="P25" s="42">
        <f t="shared" si="2"/>
        <v>0.6</v>
      </c>
      <c r="Q25" s="42">
        <f t="shared" si="3"/>
        <v>0</v>
      </c>
    </row>
    <row r="26" spans="3:17" ht="12.75">
      <c r="C26" s="6">
        <v>15</v>
      </c>
      <c r="D26" s="7">
        <v>0.7</v>
      </c>
      <c r="E26" s="7"/>
      <c r="F26" s="7"/>
      <c r="G26" s="7"/>
      <c r="H26" s="7"/>
      <c r="I26" s="7"/>
      <c r="J26" s="7"/>
      <c r="K26" s="7"/>
      <c r="L26" s="6">
        <v>15</v>
      </c>
      <c r="M26" s="9">
        <f t="shared" si="0"/>
        <v>2.500000033414984</v>
      </c>
      <c r="N26" s="9">
        <f t="shared" si="1"/>
        <v>0</v>
      </c>
      <c r="P26" s="42">
        <f t="shared" si="2"/>
        <v>0.7</v>
      </c>
      <c r="Q26" s="42">
        <f t="shared" si="3"/>
        <v>0</v>
      </c>
    </row>
    <row r="27" spans="3:17" ht="12.75">
      <c r="C27" s="6">
        <v>16</v>
      </c>
      <c r="D27" s="7">
        <v>0.9</v>
      </c>
      <c r="E27" s="7"/>
      <c r="F27" s="7"/>
      <c r="G27" s="7"/>
      <c r="H27" s="7"/>
      <c r="I27" s="7"/>
      <c r="J27" s="7"/>
      <c r="K27" s="7"/>
      <c r="L27" s="6">
        <v>16</v>
      </c>
      <c r="M27" s="9">
        <f t="shared" si="0"/>
        <v>2.5000000074558906</v>
      </c>
      <c r="N27" s="9">
        <f t="shared" si="1"/>
        <v>0</v>
      </c>
      <c r="P27" s="42">
        <f t="shared" si="2"/>
        <v>0.9</v>
      </c>
      <c r="Q27" s="42">
        <f t="shared" si="3"/>
        <v>0</v>
      </c>
    </row>
    <row r="28" spans="3:17" ht="12.75">
      <c r="C28" s="6">
        <v>17</v>
      </c>
      <c r="D28" s="7">
        <v>0.2</v>
      </c>
      <c r="E28" s="7"/>
      <c r="F28" s="7"/>
      <c r="G28" s="7"/>
      <c r="H28" s="7"/>
      <c r="I28" s="7"/>
      <c r="J28" s="7"/>
      <c r="K28" s="7"/>
      <c r="L28" s="6">
        <v>17</v>
      </c>
      <c r="M28" s="9">
        <f t="shared" si="0"/>
        <v>2.500000001663634</v>
      </c>
      <c r="N28" s="9">
        <f t="shared" si="1"/>
        <v>0</v>
      </c>
      <c r="P28" s="42">
        <f t="shared" si="2"/>
        <v>0.2</v>
      </c>
      <c r="Q28" s="42">
        <f t="shared" si="3"/>
        <v>0</v>
      </c>
    </row>
    <row r="29" spans="3:17" ht="12.75">
      <c r="C29" s="6">
        <v>18</v>
      </c>
      <c r="D29" s="7">
        <v>0.3</v>
      </c>
      <c r="E29" s="7"/>
      <c r="F29" s="7"/>
      <c r="G29" s="7"/>
      <c r="H29" s="7"/>
      <c r="I29" s="7"/>
      <c r="J29" s="7"/>
      <c r="K29" s="7"/>
      <c r="L29" s="6">
        <v>18</v>
      </c>
      <c r="M29" s="9">
        <f t="shared" si="0"/>
        <v>2.500000000371207</v>
      </c>
      <c r="N29" s="9">
        <f t="shared" si="1"/>
        <v>0</v>
      </c>
      <c r="P29" s="42">
        <f t="shared" si="2"/>
        <v>0.3</v>
      </c>
      <c r="Q29" s="42">
        <f t="shared" si="3"/>
        <v>0</v>
      </c>
    </row>
    <row r="30" spans="3:17" ht="12.75">
      <c r="C30" s="6">
        <v>19</v>
      </c>
      <c r="D30" s="7">
        <v>0.1</v>
      </c>
      <c r="E30" s="7"/>
      <c r="F30" s="7"/>
      <c r="G30" s="7"/>
      <c r="H30" s="7"/>
      <c r="I30" s="7"/>
      <c r="J30" s="7"/>
      <c r="K30" s="7"/>
      <c r="L30" s="6">
        <v>19</v>
      </c>
      <c r="M30" s="9">
        <f t="shared" si="0"/>
        <v>2.5000000000828275</v>
      </c>
      <c r="N30" s="9">
        <f t="shared" si="1"/>
        <v>0</v>
      </c>
      <c r="P30" s="42">
        <f t="shared" si="2"/>
        <v>0.1</v>
      </c>
      <c r="Q30" s="42">
        <f t="shared" si="3"/>
        <v>0</v>
      </c>
    </row>
    <row r="31" spans="3:17" ht="12.75">
      <c r="C31" s="6">
        <v>20</v>
      </c>
      <c r="D31" s="7">
        <v>0.5</v>
      </c>
      <c r="E31" s="7"/>
      <c r="F31" s="7"/>
      <c r="G31" s="7"/>
      <c r="H31" s="7"/>
      <c r="I31" s="7"/>
      <c r="J31" s="7"/>
      <c r="K31" s="7"/>
      <c r="L31" s="6">
        <v>20</v>
      </c>
      <c r="M31" s="9">
        <f t="shared" si="0"/>
        <v>2.500000000018481</v>
      </c>
      <c r="N31" s="9">
        <f t="shared" si="1"/>
        <v>0</v>
      </c>
      <c r="P31" s="42">
        <f t="shared" si="2"/>
        <v>0.5</v>
      </c>
      <c r="Q31" s="42">
        <f t="shared" si="3"/>
        <v>0</v>
      </c>
    </row>
    <row r="32" spans="3:13" ht="12.75">
      <c r="C32" s="2"/>
      <c r="D32" s="2"/>
      <c r="E32" s="2"/>
      <c r="F32" s="2"/>
      <c r="G32" s="2"/>
      <c r="H32" s="2"/>
      <c r="I32" s="2"/>
      <c r="J32" s="2"/>
      <c r="K32" s="2"/>
      <c r="M32" s="2"/>
    </row>
    <row r="33" spans="3:14" ht="12.75">
      <c r="C33" s="8" t="s">
        <v>4</v>
      </c>
      <c r="D33" s="9">
        <f>SUM(D12:D31)</f>
        <v>32.9</v>
      </c>
      <c r="E33" s="10" t="s">
        <v>5</v>
      </c>
      <c r="F33" s="10"/>
      <c r="G33" s="11"/>
      <c r="H33" s="11"/>
      <c r="I33" s="11"/>
      <c r="J33" s="11"/>
      <c r="K33" s="11"/>
      <c r="L33" s="20"/>
      <c r="M33" s="17"/>
      <c r="N33" s="10"/>
    </row>
    <row r="34" spans="3:14" ht="12.75">
      <c r="C34" s="2"/>
      <c r="D34" s="2"/>
      <c r="E34" s="2"/>
      <c r="F34" s="2"/>
      <c r="G34" s="2"/>
      <c r="H34" s="2"/>
      <c r="I34" s="2"/>
      <c r="J34" s="2"/>
      <c r="K34" s="2"/>
      <c r="L34" s="22"/>
      <c r="M34" s="23"/>
      <c r="N34" s="22"/>
    </row>
    <row r="35" spans="3:14" ht="12.75">
      <c r="C35" s="2"/>
      <c r="D35" s="2"/>
      <c r="E35" s="2"/>
      <c r="F35" s="2"/>
      <c r="G35" s="2"/>
      <c r="H35" s="2"/>
      <c r="I35" s="2"/>
      <c r="J35" s="2"/>
      <c r="K35" s="2"/>
      <c r="L35" s="20"/>
      <c r="M35" s="21"/>
      <c r="N35" s="22"/>
    </row>
    <row r="36" spans="3:13" ht="12.75">
      <c r="C36" s="2"/>
      <c r="D36" s="2"/>
      <c r="E36" s="2"/>
      <c r="F36" s="2"/>
      <c r="G36" s="2"/>
      <c r="H36" s="2"/>
      <c r="I36" s="2"/>
      <c r="J36" s="2"/>
      <c r="K36" s="2"/>
      <c r="M36" s="2"/>
    </row>
    <row r="37" spans="3:14" ht="12.75">
      <c r="C37" s="2"/>
      <c r="D37" s="2"/>
      <c r="E37" s="2"/>
      <c r="F37" s="2"/>
      <c r="G37" s="2"/>
      <c r="H37" s="2"/>
      <c r="I37" s="2"/>
      <c r="J37" s="2"/>
      <c r="K37" s="2"/>
      <c r="L37" s="20"/>
      <c r="M37" s="21"/>
      <c r="N37" s="26"/>
    </row>
    <row r="38" spans="3:14" ht="12.75">
      <c r="C38" s="2"/>
      <c r="D38" s="2"/>
      <c r="E38" s="2"/>
      <c r="F38" s="2"/>
      <c r="G38" s="2"/>
      <c r="H38" s="2"/>
      <c r="I38" s="2"/>
      <c r="J38" s="2"/>
      <c r="K38" s="2"/>
      <c r="L38" s="22"/>
      <c r="M38" s="23"/>
      <c r="N38" s="2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IATE - EPFL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PUGIN</dc:creator>
  <cp:keywords/>
  <dc:description/>
  <cp:lastModifiedBy>Cécile Picouet</cp:lastModifiedBy>
  <cp:lastPrinted>2000-10-11T10:34:26Z</cp:lastPrinted>
  <dcterms:created xsi:type="dcterms:W3CDTF">2000-10-11T09:53:34Z</dcterms:created>
  <dcterms:modified xsi:type="dcterms:W3CDTF">2007-04-19T13:32:08Z</dcterms:modified>
  <cp:category/>
  <cp:version/>
  <cp:contentType/>
  <cp:contentStatus/>
</cp:coreProperties>
</file>