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4940" windowHeight="8385" activeTab="0"/>
  </bookViews>
  <sheets>
    <sheet name="information" sheetId="1" r:id="rId1"/>
    <sheet name="Données" sheetId="2" r:id="rId2"/>
    <sheet name="Séparation LN" sheetId="3" r:id="rId3"/>
    <sheet name="Indice PHI" sheetId="4" r:id="rId4"/>
    <sheet name="données - graphe" sheetId="5" r:id="rId5"/>
    <sheet name="Indice PHI (2)" sheetId="6" r:id="rId6"/>
    <sheet name="données - graphe (2)" sheetId="7" r:id="rId7"/>
  </sheets>
  <definedNames/>
  <calcPr fullCalcOnLoad="1"/>
</workbook>
</file>

<file path=xl/sharedStrings.xml><?xml version="1.0" encoding="utf-8"?>
<sst xmlns="http://schemas.openxmlformats.org/spreadsheetml/2006/main" count="133" uniqueCount="64">
  <si>
    <t>Débit</t>
  </si>
  <si>
    <t>Données</t>
  </si>
  <si>
    <t>[heures]</t>
  </si>
  <si>
    <t xml:space="preserve">Temps </t>
  </si>
  <si>
    <t>Pluie</t>
  </si>
  <si>
    <t>[mm/h]</t>
  </si>
  <si>
    <r>
      <t>[l</t>
    </r>
    <r>
      <rPr>
        <sz val="10"/>
        <rFont val="Arial"/>
        <family val="2"/>
      </rPr>
      <t>/s]</t>
    </r>
  </si>
  <si>
    <t>Information</t>
  </si>
  <si>
    <t>feuille</t>
  </si>
  <si>
    <t>données</t>
  </si>
  <si>
    <t>données - graphe</t>
  </si>
  <si>
    <t>cellule contenant une formule</t>
  </si>
  <si>
    <t>cellule dont le contenu doit être spécifié par l'utilisateur</t>
  </si>
  <si>
    <t>LN débit total</t>
  </si>
  <si>
    <t>[mm]</t>
  </si>
  <si>
    <t>Intervalle 1</t>
  </si>
  <si>
    <t>Intervalle 2</t>
  </si>
  <si>
    <t>Intervalle 3</t>
  </si>
  <si>
    <t>uniquement pour la représentation graphique</t>
  </si>
  <si>
    <t>pluie
totale</t>
  </si>
  <si>
    <t>Pluie nette</t>
  </si>
  <si>
    <r>
      <t>i</t>
    </r>
    <r>
      <rPr>
        <b/>
        <vertAlign val="subscript"/>
        <sz val="10"/>
        <color indexed="12"/>
        <rFont val="Arial"/>
        <family val="2"/>
      </rPr>
      <t>totale</t>
    </r>
    <r>
      <rPr>
        <b/>
        <sz val="10"/>
        <color indexed="12"/>
        <rFont val="Arial"/>
        <family val="2"/>
      </rPr>
      <t xml:space="preserve"> - i</t>
    </r>
    <r>
      <rPr>
        <b/>
        <vertAlign val="subscript"/>
        <sz val="10"/>
        <color indexed="12"/>
        <rFont val="Arial"/>
        <family val="2"/>
      </rPr>
      <t>nette</t>
    </r>
  </si>
  <si>
    <t>Pluie nette (indice Phi)</t>
  </si>
  <si>
    <t>lame nette cumulée =</t>
  </si>
  <si>
    <t>lame ruissellée =</t>
  </si>
  <si>
    <t>Impossible!</t>
  </si>
  <si>
    <t>lame prcipité totale =</t>
  </si>
  <si>
    <t>Pluie cumulée</t>
  </si>
  <si>
    <t>lame ruisselé =</t>
  </si>
  <si>
    <t>débit de base
estimé</t>
  </si>
  <si>
    <t>pente =</t>
  </si>
  <si>
    <t>volume
ruisselé</t>
  </si>
  <si>
    <t>[m3]</t>
  </si>
  <si>
    <t>Pente =</t>
  </si>
  <si>
    <t>volume total ruisselé =</t>
  </si>
  <si>
    <t>surface à pont Bochet =</t>
  </si>
  <si>
    <t>[km2]</t>
  </si>
  <si>
    <t>lame ruisselée =</t>
  </si>
  <si>
    <t>[l/s]</t>
  </si>
  <si>
    <t>[-]</t>
  </si>
  <si>
    <t>OK</t>
  </si>
  <si>
    <t xml:space="preserve">DELTA t = </t>
  </si>
  <si>
    <t>Pluie Intervalle =</t>
  </si>
  <si>
    <t>Indice PHI =</t>
  </si>
  <si>
    <t>Intervalle 4</t>
  </si>
  <si>
    <t>mmm</t>
  </si>
  <si>
    <t>pertes initiales Ia =</t>
  </si>
  <si>
    <t xml:space="preserve">Pertes initiales </t>
  </si>
  <si>
    <t>Pluie * (Pt - Ia)</t>
  </si>
  <si>
    <t>lame précipité totale* =</t>
  </si>
  <si>
    <t>lame précipité totale =</t>
  </si>
  <si>
    <t>Cr=</t>
  </si>
  <si>
    <t xml:space="preserve">Cr*= </t>
  </si>
  <si>
    <t>Indice PHI</t>
  </si>
  <si>
    <t>graphique de la pluie brute et nette (indice PHI)</t>
  </si>
  <si>
    <t>Séparation LN</t>
  </si>
  <si>
    <t>estimation de la lame ruisselée et de Cr</t>
  </si>
  <si>
    <t xml:space="preserve">séparation graphique de l'écoulement lent et rapide </t>
  </si>
  <si>
    <t>Indice PHI (2)</t>
  </si>
  <si>
    <t>données - graphe (2)</t>
  </si>
  <si>
    <t>graphique de la pluie brute et nette (indice PHI avec Ia)</t>
  </si>
  <si>
    <t>Estimation de la pluie  nette à l'aide de l'indice Phi</t>
  </si>
  <si>
    <t>Estimation de la pluie  nette à l'aide de l'indice Phi AVEC Pertes Initiales</t>
  </si>
  <si>
    <t>Estimation de la pluie  nette à l'aide de l'indice Phi avec Ia =6 mm</t>
  </si>
</sst>
</file>

<file path=xl/styles.xml><?xml version="1.0" encoding="utf-8"?>
<styleSheet xmlns="http://schemas.openxmlformats.org/spreadsheetml/2006/main">
  <numFmts count="3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d/mm/yy\ hh:mm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  <numFmt numFmtId="174" formatCode="d/mm\ hh:mm"/>
    <numFmt numFmtId="175" formatCode="d\ hh:mm"/>
    <numFmt numFmtId="176" formatCode="0.00000000"/>
    <numFmt numFmtId="177" formatCode="0.000000000"/>
    <numFmt numFmtId="178" formatCode="0.0000000000"/>
    <numFmt numFmtId="179" formatCode="0.00000000000"/>
    <numFmt numFmtId="180" formatCode="d/mm"/>
    <numFmt numFmtId="181" formatCode="0.000E+00"/>
    <numFmt numFmtId="182" formatCode="0.0E+00"/>
    <numFmt numFmtId="183" formatCode="0E+00"/>
    <numFmt numFmtId="184" formatCode="0.000000000000"/>
    <numFmt numFmtId="185" formatCode="0.0000000000000"/>
    <numFmt numFmtId="186" formatCode="0.0000000000000000"/>
    <numFmt numFmtId="187" formatCode="0.00000000000000"/>
    <numFmt numFmtId="188" formatCode="0.000000000000000"/>
    <numFmt numFmtId="189" formatCode="0.00000000000000000"/>
    <numFmt numFmtId="190" formatCode="0.000000000000000000"/>
    <numFmt numFmtId="191" formatCode="0.0000000000000000000"/>
    <numFmt numFmtId="192" formatCode="0.00000000000000000000"/>
  </numFmts>
  <fonts count="16">
    <font>
      <sz val="10"/>
      <name val="Arial"/>
      <family val="0"/>
    </font>
    <font>
      <b/>
      <sz val="16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0"/>
    </font>
    <font>
      <b/>
      <vertAlign val="superscript"/>
      <sz val="12"/>
      <name val="Arial"/>
      <family val="2"/>
    </font>
    <font>
      <b/>
      <sz val="14"/>
      <name val="Arial"/>
      <family val="2"/>
    </font>
    <font>
      <sz val="14"/>
      <color indexed="53"/>
      <name val="Arial"/>
      <family val="2"/>
    </font>
    <font>
      <b/>
      <sz val="14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indexed="12"/>
      <name val="Arial"/>
      <family val="2"/>
    </font>
    <font>
      <b/>
      <vertAlign val="subscript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justify"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0" xfId="0" applyNumberFormat="1" applyFill="1" applyAlignment="1">
      <alignment horizontal="center"/>
    </xf>
    <xf numFmtId="0" fontId="0" fillId="0" borderId="0" xfId="0" applyAlignment="1">
      <alignment horizontal="right"/>
    </xf>
    <xf numFmtId="172" fontId="10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Fill="1" applyAlignment="1">
      <alignment horizontal="center" wrapText="1"/>
    </xf>
    <xf numFmtId="0" fontId="12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172" fontId="0" fillId="2" borderId="0" xfId="0" applyNumberFormat="1" applyFill="1" applyAlignment="1">
      <alignment horizontal="center"/>
    </xf>
    <xf numFmtId="172" fontId="14" fillId="2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172" fontId="1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0" fillId="4" borderId="0" xfId="0" applyFill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2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2" borderId="0" xfId="0" applyNumberFormat="1" applyFill="1" applyAlignment="1">
      <alignment horizontal="center"/>
    </xf>
    <xf numFmtId="0" fontId="0" fillId="0" borderId="0" xfId="0" applyFont="1" applyAlignment="1">
      <alignment horizontal="center"/>
    </xf>
    <xf numFmtId="170" fontId="0" fillId="2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2" fontId="5" fillId="2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" fontId="0" fillId="2" borderId="0" xfId="0" applyNumberFormat="1" applyFont="1" applyFill="1" applyBorder="1" applyAlignment="1">
      <alignment horizontal="center"/>
    </xf>
    <xf numFmtId="0" fontId="0" fillId="2" borderId="0" xfId="0" applyNumberFormat="1" applyFill="1" applyAlignment="1">
      <alignment horizontal="center"/>
    </xf>
    <xf numFmtId="0" fontId="0" fillId="2" borderId="0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172" fontId="15" fillId="0" borderId="0" xfId="0" applyNumberFormat="1" applyFont="1" applyFill="1" applyAlignment="1">
      <alignment horizontal="center"/>
    </xf>
    <xf numFmtId="172" fontId="0" fillId="0" borderId="0" xfId="0" applyNumberFormat="1" applyFont="1" applyFill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9" fontId="0" fillId="2" borderId="0" xfId="21" applyFont="1" applyFill="1" applyBorder="1" applyAlignment="1">
      <alignment horizontal="center"/>
    </xf>
    <xf numFmtId="9" fontId="5" fillId="2" borderId="0" xfId="2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Hydrogramme et Hyétogramme pour le basin de 4 km</a:t>
            </a:r>
            <a:r>
              <a:rPr lang="en-US" cap="none" sz="1200" b="1" i="0" u="none" baseline="30000">
                <a:latin typeface="Arial"/>
                <a:ea typeface="Arial"/>
                <a:cs typeface="Arial"/>
              </a:rPr>
              <a:t>2</a:t>
            </a:r>
          </a:p>
        </c:rich>
      </c:tx>
      <c:layout>
        <c:manualLayout>
          <c:xMode val="factor"/>
          <c:yMode val="factor"/>
          <c:x val="0.005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0175"/>
          <c:w val="0.927"/>
          <c:h val="0.77625"/>
        </c:manualLayout>
      </c:layout>
      <c:scatterChart>
        <c:scatterStyle val="lineMarker"/>
        <c:varyColors val="0"/>
        <c:ser>
          <c:idx val="1"/>
          <c:order val="0"/>
          <c:tx>
            <c:v>débit total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Données!$D$10:$D$33</c:f>
              <c:numCache>
                <c:ptCount val="24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</c:numCache>
            </c:numRef>
          </c:xVal>
          <c:yVal>
            <c:numRef>
              <c:f>Données!$E$10:$E$33</c:f>
              <c:numCache>
                <c:ptCount val="24"/>
                <c:pt idx="0">
                  <c:v>100</c:v>
                </c:pt>
                <c:pt idx="1">
                  <c:v>120</c:v>
                </c:pt>
                <c:pt idx="2">
                  <c:v>230</c:v>
                </c:pt>
                <c:pt idx="3">
                  <c:v>570</c:v>
                </c:pt>
                <c:pt idx="4">
                  <c:v>1170</c:v>
                </c:pt>
                <c:pt idx="5">
                  <c:v>1950</c:v>
                </c:pt>
                <c:pt idx="6">
                  <c:v>2600</c:v>
                </c:pt>
                <c:pt idx="7">
                  <c:v>2750</c:v>
                </c:pt>
                <c:pt idx="8">
                  <c:v>2300</c:v>
                </c:pt>
                <c:pt idx="9">
                  <c:v>1740</c:v>
                </c:pt>
                <c:pt idx="10">
                  <c:v>1360</c:v>
                </c:pt>
                <c:pt idx="11">
                  <c:v>1060</c:v>
                </c:pt>
                <c:pt idx="12">
                  <c:v>850</c:v>
                </c:pt>
                <c:pt idx="13">
                  <c:v>650</c:v>
                </c:pt>
                <c:pt idx="14">
                  <c:v>530</c:v>
                </c:pt>
                <c:pt idx="15">
                  <c:v>480</c:v>
                </c:pt>
                <c:pt idx="16">
                  <c:v>450</c:v>
                </c:pt>
                <c:pt idx="17">
                  <c:v>410</c:v>
                </c:pt>
                <c:pt idx="18">
                  <c:v>370</c:v>
                </c:pt>
                <c:pt idx="19">
                  <c:v>330</c:v>
                </c:pt>
                <c:pt idx="20">
                  <c:v>300</c:v>
                </c:pt>
                <c:pt idx="21">
                  <c:v>270</c:v>
                </c:pt>
                <c:pt idx="22">
                  <c:v>250</c:v>
                </c:pt>
                <c:pt idx="23">
                  <c:v>220</c:v>
                </c:pt>
              </c:numCache>
            </c:numRef>
          </c:yVal>
          <c:smooth val="1"/>
        </c:ser>
        <c:ser>
          <c:idx val="0"/>
          <c:order val="2"/>
          <c:tx>
            <c:v>Débit de Base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Données!$D$10:$D$24</c:f>
              <c:numCache>
                <c:ptCount val="1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</c:numCache>
            </c:numRef>
          </c:xVal>
          <c:yVal>
            <c:numRef>
              <c:f>Données!$I$10:$I$24</c:f>
              <c:numCache>
                <c:ptCount val="15"/>
                <c:pt idx="1">
                  <c:v>120</c:v>
                </c:pt>
                <c:pt idx="2">
                  <c:v>151.53846153846155</c:v>
                </c:pt>
                <c:pt idx="3">
                  <c:v>183.0769230769231</c:v>
                </c:pt>
                <c:pt idx="4">
                  <c:v>214.61538461538464</c:v>
                </c:pt>
                <c:pt idx="5">
                  <c:v>246.1538461538462</c:v>
                </c:pt>
                <c:pt idx="6">
                  <c:v>277.69230769230774</c:v>
                </c:pt>
                <c:pt idx="7">
                  <c:v>309.2307692307693</c:v>
                </c:pt>
                <c:pt idx="8">
                  <c:v>340.76923076923083</c:v>
                </c:pt>
                <c:pt idx="9">
                  <c:v>372.3076923076924</c:v>
                </c:pt>
                <c:pt idx="10">
                  <c:v>403.8461538461539</c:v>
                </c:pt>
                <c:pt idx="11">
                  <c:v>435.3846153846155</c:v>
                </c:pt>
                <c:pt idx="12">
                  <c:v>466.923076923077</c:v>
                </c:pt>
                <c:pt idx="13">
                  <c:v>498.46153846153857</c:v>
                </c:pt>
                <c:pt idx="14">
                  <c:v>530.0000000000001</c:v>
                </c:pt>
              </c:numCache>
            </c:numRef>
          </c:yVal>
          <c:smooth val="0"/>
        </c:ser>
        <c:axId val="45115478"/>
        <c:axId val="3386119"/>
      </c:scatterChart>
      <c:scatterChart>
        <c:scatterStyle val="lineMarker"/>
        <c:varyColors val="0"/>
        <c:ser>
          <c:idx val="2"/>
          <c:order val="1"/>
          <c:tx>
            <c:v>LN (débit total)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Données!$D$10:$D$33</c:f>
              <c:numCache>
                <c:ptCount val="24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</c:numCache>
            </c:numRef>
          </c:xVal>
          <c:yVal>
            <c:numRef>
              <c:f>Données!$H$10:$H$33</c:f>
              <c:numCache>
                <c:ptCount val="24"/>
                <c:pt idx="0">
                  <c:v>4.605170185988092</c:v>
                </c:pt>
                <c:pt idx="1">
                  <c:v>4.787491742782046</c:v>
                </c:pt>
                <c:pt idx="2">
                  <c:v>5.438079308923196</c:v>
                </c:pt>
                <c:pt idx="3">
                  <c:v>6.345636360828596</c:v>
                </c:pt>
                <c:pt idx="4">
                  <c:v>7.064759027791802</c:v>
                </c:pt>
                <c:pt idx="5">
                  <c:v>7.575584651557793</c:v>
                </c:pt>
                <c:pt idx="6">
                  <c:v>7.8632667240095735</c:v>
                </c:pt>
                <c:pt idx="7">
                  <c:v>7.919356190660617</c:v>
                </c:pt>
                <c:pt idx="8">
                  <c:v>7.7406644019172415</c:v>
                </c:pt>
                <c:pt idx="9">
                  <c:v>7.461640392208575</c:v>
                </c:pt>
                <c:pt idx="10">
                  <c:v>7.215239978730097</c:v>
                </c:pt>
                <c:pt idx="11">
                  <c:v>6.966024187106113</c:v>
                </c:pt>
                <c:pt idx="12">
                  <c:v>6.745236349484363</c:v>
                </c:pt>
                <c:pt idx="13">
                  <c:v>6.476972362889683</c:v>
                </c:pt>
                <c:pt idx="14">
                  <c:v>6.272877006546167</c:v>
                </c:pt>
                <c:pt idx="15">
                  <c:v>6.173786103901937</c:v>
                </c:pt>
                <c:pt idx="16">
                  <c:v>6.1092475827643655</c:v>
                </c:pt>
                <c:pt idx="17">
                  <c:v>6.016157159698354</c:v>
                </c:pt>
                <c:pt idx="18">
                  <c:v>5.91350300563827</c:v>
                </c:pt>
                <c:pt idx="19">
                  <c:v>5.799092654460526</c:v>
                </c:pt>
                <c:pt idx="20">
                  <c:v>5.703782474656201</c:v>
                </c:pt>
                <c:pt idx="21">
                  <c:v>5.598421958998375</c:v>
                </c:pt>
                <c:pt idx="22">
                  <c:v>5.521460917862246</c:v>
                </c:pt>
                <c:pt idx="23">
                  <c:v>5.393627546352362</c:v>
                </c:pt>
              </c:numCache>
            </c:numRef>
          </c:yVal>
          <c:smooth val="0"/>
        </c:ser>
        <c:axId val="30475072"/>
        <c:axId val="5840193"/>
      </c:scatterChart>
      <c:valAx>
        <c:axId val="45115478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temps [h]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86119"/>
        <c:crosses val="autoZero"/>
        <c:crossBetween val="midCat"/>
        <c:dispUnits/>
      </c:valAx>
      <c:valAx>
        <c:axId val="33861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débit [l/s]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crossAx val="45115478"/>
        <c:crosses val="autoZero"/>
        <c:crossBetween val="midCat"/>
        <c:dispUnits/>
      </c:valAx>
      <c:valAx>
        <c:axId val="30475072"/>
        <c:scaling>
          <c:orientation val="minMax"/>
        </c:scaling>
        <c:axPos val="b"/>
        <c:delete val="1"/>
        <c:majorTickMark val="in"/>
        <c:minorTickMark val="none"/>
        <c:tickLblPos val="nextTo"/>
        <c:crossAx val="5840193"/>
        <c:crosses val="max"/>
        <c:crossBetween val="midCat"/>
        <c:dispUnits/>
      </c:valAx>
      <c:valAx>
        <c:axId val="5840193"/>
        <c:scaling>
          <c:orientation val="minMax"/>
          <c:max val="10"/>
          <c:min val="4"/>
        </c:scaling>
        <c:axPos val="l"/>
        <c:delete val="0"/>
        <c:numFmt formatCode="General" sourceLinked="0"/>
        <c:majorTickMark val="in"/>
        <c:minorTickMark val="none"/>
        <c:tickLblPos val="nextTo"/>
        <c:crossAx val="30475072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825"/>
          <c:y val="0.93175"/>
          <c:w val="0.7355"/>
          <c:h val="0.0592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Hydrogramme et Hyétogramme pour le basin de 4 km</a:t>
            </a:r>
            <a:r>
              <a:rPr lang="en-US" cap="none" sz="1200" b="1" i="0" u="none" baseline="30000">
                <a:latin typeface="Arial"/>
                <a:ea typeface="Arial"/>
                <a:cs typeface="Arial"/>
              </a:rPr>
              <a:t>2</a:t>
            </a:r>
          </a:p>
        </c:rich>
      </c:tx>
      <c:layout>
        <c:manualLayout>
          <c:xMode val="factor"/>
          <c:yMode val="factor"/>
          <c:x val="0.005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14"/>
          <c:w val="0.9285"/>
          <c:h val="0.763"/>
        </c:manualLayout>
      </c:layout>
      <c:barChart>
        <c:barDir val="col"/>
        <c:grouping val="stacked"/>
        <c:varyColors val="0"/>
        <c:ser>
          <c:idx val="0"/>
          <c:order val="1"/>
          <c:tx>
            <c:v>pluie totale-Pluie nette</c:v>
          </c:tx>
          <c:spPr>
            <a:solidFill>
              <a:srgbClr val="00FFFF"/>
            </a:solidFill>
            <a:ln w="12700">
              <a:solidFill>
                <a:srgbClr val="CC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'Indice PHI'!$G$13:$G$36</c:f>
              <c:numCache>
                <c:ptCount val="24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</c:numCache>
            </c:numRef>
          </c:cat>
          <c:val>
            <c:numRef>
              <c:f>'Indice PHI'!$R$13:$R$36</c:f>
              <c:numCache>
                <c:ptCount val="24"/>
                <c:pt idx="0">
                  <c:v>2.5</c:v>
                </c:pt>
                <c:pt idx="1">
                  <c:v>16</c:v>
                </c:pt>
                <c:pt idx="2">
                  <c:v>16</c:v>
                </c:pt>
                <c:pt idx="3">
                  <c:v>12</c:v>
                </c:pt>
                <c:pt idx="4">
                  <c:v>4</c:v>
                </c:pt>
                <c:pt idx="5">
                  <c:v>8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v>Pluie nette (indice Phi)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'Indice PHI'!$S$13:$S$36</c:f>
              <c:numCache>
                <c:ptCount val="24"/>
                <c:pt idx="0">
                  <c:v>0</c:v>
                </c:pt>
                <c:pt idx="1">
                  <c:v>2</c:v>
                </c:pt>
                <c:pt idx="2">
                  <c:v>10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0"/>
        <c:axId val="52561738"/>
        <c:axId val="3293595"/>
      </c:barChart>
      <c:scatterChart>
        <c:scatterStyle val="lineMarker"/>
        <c:varyColors val="0"/>
        <c:ser>
          <c:idx val="1"/>
          <c:order val="0"/>
          <c:tx>
            <c:v>débit total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Données!$D$10:$D$33</c:f>
              <c:numCache>
                <c:ptCount val="24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</c:numCache>
            </c:numRef>
          </c:xVal>
          <c:yVal>
            <c:numRef>
              <c:f>Données!$E$10:$E$33</c:f>
              <c:numCache>
                <c:ptCount val="24"/>
                <c:pt idx="0">
                  <c:v>100</c:v>
                </c:pt>
                <c:pt idx="1">
                  <c:v>120</c:v>
                </c:pt>
                <c:pt idx="2">
                  <c:v>230</c:v>
                </c:pt>
                <c:pt idx="3">
                  <c:v>570</c:v>
                </c:pt>
                <c:pt idx="4">
                  <c:v>1170</c:v>
                </c:pt>
                <c:pt idx="5">
                  <c:v>1950</c:v>
                </c:pt>
                <c:pt idx="6">
                  <c:v>2600</c:v>
                </c:pt>
                <c:pt idx="7">
                  <c:v>2750</c:v>
                </c:pt>
                <c:pt idx="8">
                  <c:v>2300</c:v>
                </c:pt>
                <c:pt idx="9">
                  <c:v>1740</c:v>
                </c:pt>
                <c:pt idx="10">
                  <c:v>1360</c:v>
                </c:pt>
                <c:pt idx="11">
                  <c:v>1060</c:v>
                </c:pt>
                <c:pt idx="12">
                  <c:v>850</c:v>
                </c:pt>
                <c:pt idx="13">
                  <c:v>650</c:v>
                </c:pt>
                <c:pt idx="14">
                  <c:v>530</c:v>
                </c:pt>
                <c:pt idx="15">
                  <c:v>480</c:v>
                </c:pt>
                <c:pt idx="16">
                  <c:v>450</c:v>
                </c:pt>
                <c:pt idx="17">
                  <c:v>410</c:v>
                </c:pt>
                <c:pt idx="18">
                  <c:v>370</c:v>
                </c:pt>
                <c:pt idx="19">
                  <c:v>330</c:v>
                </c:pt>
                <c:pt idx="20">
                  <c:v>300</c:v>
                </c:pt>
                <c:pt idx="21">
                  <c:v>270</c:v>
                </c:pt>
                <c:pt idx="22">
                  <c:v>250</c:v>
                </c:pt>
                <c:pt idx="23">
                  <c:v>220</c:v>
                </c:pt>
              </c:numCache>
            </c:numRef>
          </c:yVal>
          <c:smooth val="1"/>
        </c:ser>
        <c:axId val="29642356"/>
        <c:axId val="65454613"/>
      </c:scatterChart>
      <c:catAx>
        <c:axId val="29642356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temps [h]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454613"/>
        <c:crosses val="autoZero"/>
        <c:auto val="1"/>
        <c:lblOffset val="100"/>
        <c:noMultiLvlLbl val="0"/>
      </c:catAx>
      <c:valAx>
        <c:axId val="65454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débit [l/s]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crossAx val="29642356"/>
        <c:crosses val="autoZero"/>
        <c:crossBetween val="between"/>
        <c:dispUnits/>
      </c:valAx>
      <c:catAx>
        <c:axId val="52561738"/>
        <c:scaling>
          <c:orientation val="minMax"/>
        </c:scaling>
        <c:axPos val="t"/>
        <c:delete val="1"/>
        <c:majorTickMark val="out"/>
        <c:minorTickMark val="none"/>
        <c:tickLblPos val="nextTo"/>
        <c:crossAx val="3293595"/>
        <c:crosses val="autoZero"/>
        <c:auto val="0"/>
        <c:lblOffset val="100"/>
        <c:noMultiLvlLbl val="0"/>
      </c:catAx>
      <c:valAx>
        <c:axId val="3293595"/>
        <c:scaling>
          <c:orientation val="maxMin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intensité [mm/h]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2561738"/>
        <c:crosses val="max"/>
        <c:crossBetween val="between"/>
        <c:dispUnits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7"/>
          <c:y val="0.93925"/>
          <c:w val="0.80825"/>
          <c:h val="0.0587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Hydrogramme et Hyétogramme pour le basin de 4 km</a:t>
            </a:r>
            <a:r>
              <a:rPr lang="en-US" cap="none" sz="1200" b="1" i="0" u="none" baseline="30000">
                <a:latin typeface="Arial"/>
                <a:ea typeface="Arial"/>
                <a:cs typeface="Arial"/>
              </a:rPr>
              <a:t>2</a:t>
            </a:r>
          </a:p>
        </c:rich>
      </c:tx>
      <c:layout>
        <c:manualLayout>
          <c:xMode val="factor"/>
          <c:yMode val="factor"/>
          <c:x val="0.005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1425"/>
          <c:w val="0.9285"/>
          <c:h val="0.76325"/>
        </c:manualLayout>
      </c:layout>
      <c:barChart>
        <c:barDir val="col"/>
        <c:grouping val="stacked"/>
        <c:varyColors val="0"/>
        <c:ser>
          <c:idx val="0"/>
          <c:order val="1"/>
          <c:tx>
            <c:v>pluie totale-Pluie nette</c:v>
          </c:tx>
          <c:spPr>
            <a:solidFill>
              <a:srgbClr val="00FFFF"/>
            </a:solidFill>
            <a:ln w="12700">
              <a:solidFill>
                <a:srgbClr val="CC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'Indice PHI (2)'!$H$13:$H$36</c:f>
              <c:numCache>
                <c:ptCount val="24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</c:numCache>
            </c:numRef>
          </c:cat>
          <c:val>
            <c:numRef>
              <c:f>'Indice PHI (2)'!$S$13:$S$36</c:f>
              <c:numCache>
                <c:ptCount val="24"/>
                <c:pt idx="0">
                  <c:v>2.5</c:v>
                </c:pt>
                <c:pt idx="1">
                  <c:v>18</c:v>
                </c:pt>
                <c:pt idx="2">
                  <c:v>14</c:v>
                </c:pt>
                <c:pt idx="3">
                  <c:v>12</c:v>
                </c:pt>
                <c:pt idx="4">
                  <c:v>4</c:v>
                </c:pt>
                <c:pt idx="5">
                  <c:v>8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v>Pluie nette (indice Phi avec Ia)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'Indice PHI (2)'!$H$13:$H$36</c:f>
              <c:numCache>
                <c:ptCount val="24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</c:numCache>
            </c:numRef>
          </c:cat>
          <c:val>
            <c:numRef>
              <c:f>'Indice PHI (2)'!$T$13:$T$36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12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0"/>
        <c:axId val="52220606"/>
        <c:axId val="223407"/>
      </c:barChart>
      <c:scatterChart>
        <c:scatterStyle val="lineMarker"/>
        <c:varyColors val="0"/>
        <c:ser>
          <c:idx val="1"/>
          <c:order val="0"/>
          <c:tx>
            <c:v>débit total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Données!$D$10:$D$33</c:f>
              <c:numCache>
                <c:ptCount val="24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</c:numCache>
            </c:numRef>
          </c:xVal>
          <c:yVal>
            <c:numRef>
              <c:f>Données!$E$10:$E$33</c:f>
              <c:numCache>
                <c:ptCount val="24"/>
                <c:pt idx="0">
                  <c:v>100</c:v>
                </c:pt>
                <c:pt idx="1">
                  <c:v>120</c:v>
                </c:pt>
                <c:pt idx="2">
                  <c:v>230</c:v>
                </c:pt>
                <c:pt idx="3">
                  <c:v>570</c:v>
                </c:pt>
                <c:pt idx="4">
                  <c:v>1170</c:v>
                </c:pt>
                <c:pt idx="5">
                  <c:v>1950</c:v>
                </c:pt>
                <c:pt idx="6">
                  <c:v>2600</c:v>
                </c:pt>
                <c:pt idx="7">
                  <c:v>2750</c:v>
                </c:pt>
                <c:pt idx="8">
                  <c:v>2300</c:v>
                </c:pt>
                <c:pt idx="9">
                  <c:v>1740</c:v>
                </c:pt>
                <c:pt idx="10">
                  <c:v>1360</c:v>
                </c:pt>
                <c:pt idx="11">
                  <c:v>1060</c:v>
                </c:pt>
                <c:pt idx="12">
                  <c:v>850</c:v>
                </c:pt>
                <c:pt idx="13">
                  <c:v>650</c:v>
                </c:pt>
                <c:pt idx="14">
                  <c:v>530</c:v>
                </c:pt>
                <c:pt idx="15">
                  <c:v>480</c:v>
                </c:pt>
                <c:pt idx="16">
                  <c:v>450</c:v>
                </c:pt>
                <c:pt idx="17">
                  <c:v>410</c:v>
                </c:pt>
                <c:pt idx="18">
                  <c:v>370</c:v>
                </c:pt>
                <c:pt idx="19">
                  <c:v>330</c:v>
                </c:pt>
                <c:pt idx="20">
                  <c:v>300</c:v>
                </c:pt>
                <c:pt idx="21">
                  <c:v>270</c:v>
                </c:pt>
                <c:pt idx="22">
                  <c:v>250</c:v>
                </c:pt>
                <c:pt idx="23">
                  <c:v>220</c:v>
                </c:pt>
              </c:numCache>
            </c:numRef>
          </c:yVal>
          <c:smooth val="1"/>
        </c:ser>
        <c:axId val="2010664"/>
        <c:axId val="18095977"/>
      </c:scatterChart>
      <c:catAx>
        <c:axId val="2010664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temps [h]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095977"/>
        <c:crosses val="autoZero"/>
        <c:auto val="1"/>
        <c:lblOffset val="100"/>
        <c:noMultiLvlLbl val="0"/>
      </c:catAx>
      <c:valAx>
        <c:axId val="18095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débit [l/s]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crossAx val="2010664"/>
        <c:crosses val="autoZero"/>
        <c:crossBetween val="between"/>
        <c:dispUnits/>
      </c:valAx>
      <c:catAx>
        <c:axId val="52220606"/>
        <c:scaling>
          <c:orientation val="minMax"/>
        </c:scaling>
        <c:axPos val="t"/>
        <c:delete val="1"/>
        <c:majorTickMark val="out"/>
        <c:minorTickMark val="none"/>
        <c:tickLblPos val="nextTo"/>
        <c:crossAx val="223407"/>
        <c:crosses val="autoZero"/>
        <c:auto val="0"/>
        <c:lblOffset val="100"/>
        <c:noMultiLvlLbl val="0"/>
      </c:catAx>
      <c:valAx>
        <c:axId val="223407"/>
        <c:scaling>
          <c:orientation val="maxMin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intensité [mm/h]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2220606"/>
        <c:crosses val="max"/>
        <c:crossBetween val="between"/>
        <c:dispUnits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55"/>
          <c:y val="0.9385"/>
          <c:w val="0.8075"/>
          <c:h val="0.0592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4"/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3"/>
  <sheetViews>
    <sheetView workbookViewId="0" zoomScale="9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0.557</cdr:x>
      <cdr:y>0.55375</cdr:y>
    </cdr:from>
    <cdr:to>
      <cdr:x>0.93375</cdr:x>
      <cdr:y>0.6695</cdr:y>
    </cdr:to>
    <cdr:sp>
      <cdr:nvSpPr>
        <cdr:cNvPr id="1" name="Line 1"/>
        <cdr:cNvSpPr>
          <a:spLocks/>
        </cdr:cNvSpPr>
      </cdr:nvSpPr>
      <cdr:spPr>
        <a:xfrm flipH="1" flipV="1">
          <a:off x="5153025" y="3143250"/>
          <a:ext cx="349567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0.31275</cdr:x>
      <cdr:y>0.35025</cdr:y>
    </cdr:from>
    <cdr:to>
      <cdr:x>0.60675</cdr:x>
      <cdr:y>0.58975</cdr:y>
    </cdr:to>
    <cdr:sp>
      <cdr:nvSpPr>
        <cdr:cNvPr id="2" name="Line 2"/>
        <cdr:cNvSpPr>
          <a:spLocks/>
        </cdr:cNvSpPr>
      </cdr:nvSpPr>
      <cdr:spPr>
        <a:xfrm>
          <a:off x="2895600" y="1981200"/>
          <a:ext cx="272415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0.21375</cdr:x>
      <cdr:y>0.589</cdr:y>
    </cdr:from>
    <cdr:to>
      <cdr:x>0.48225</cdr:x>
      <cdr:y>0.67225</cdr:y>
    </cdr:to>
    <cdr:sp>
      <cdr:nvSpPr>
        <cdr:cNvPr id="3" name="TextBox 3"/>
        <cdr:cNvSpPr txBox="1">
          <a:spLocks noChangeArrowheads="1"/>
        </cdr:cNvSpPr>
      </cdr:nvSpPr>
      <cdr:spPr>
        <a:xfrm>
          <a:off x="1971675" y="3343275"/>
          <a:ext cx="2486025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Ruissellement direct</a:t>
          </a:r>
        </a:p>
      </cdr:txBody>
    </cdr:sp>
  </cdr:relSizeAnchor>
  <cdr:relSizeAnchor xmlns:cdr="http://schemas.openxmlformats.org/drawingml/2006/chartDrawing">
    <cdr:from>
      <cdr:x>0.36275</cdr:x>
      <cdr:y>0.762</cdr:y>
    </cdr:from>
    <cdr:to>
      <cdr:x>0.631</cdr:x>
      <cdr:y>0.847</cdr:y>
    </cdr:to>
    <cdr:sp>
      <cdr:nvSpPr>
        <cdr:cNvPr id="4" name="TextBox 5"/>
        <cdr:cNvSpPr txBox="1">
          <a:spLocks noChangeArrowheads="1"/>
        </cdr:cNvSpPr>
      </cdr:nvSpPr>
      <cdr:spPr>
        <a:xfrm>
          <a:off x="3352800" y="4324350"/>
          <a:ext cx="2486025" cy="485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Ecoulement de base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676900"/>
    <xdr:graphicFrame>
      <xdr:nvGraphicFramePr>
        <xdr:cNvPr id="1" name="Shape 1025"/>
        <xdr:cNvGraphicFramePr/>
      </xdr:nvGraphicFramePr>
      <xdr:xfrm>
        <a:off x="0" y="0"/>
        <a:ext cx="926782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676900"/>
    <xdr:graphicFrame>
      <xdr:nvGraphicFramePr>
        <xdr:cNvPr id="1" name="Shape 1025"/>
        <xdr:cNvGraphicFramePr/>
      </xdr:nvGraphicFramePr>
      <xdr:xfrm>
        <a:off x="0" y="0"/>
        <a:ext cx="926782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0.07825</cdr:x>
      <cdr:y>0.13225</cdr:y>
    </cdr:from>
    <cdr:to>
      <cdr:x>0.11175</cdr:x>
      <cdr:y>0.176</cdr:y>
    </cdr:to>
    <cdr:sp>
      <cdr:nvSpPr>
        <cdr:cNvPr id="1" name="Rectangle 2"/>
        <cdr:cNvSpPr>
          <a:spLocks/>
        </cdr:cNvSpPr>
      </cdr:nvSpPr>
      <cdr:spPr>
        <a:xfrm>
          <a:off x="723900" y="742950"/>
          <a:ext cx="314325" cy="247650"/>
        </a:xfrm>
        <a:prstGeom prst="rect">
          <a:avLst/>
        </a:prstGeom>
        <a:solidFill>
          <a:srgbClr val="99CC00"/>
        </a:solidFill>
        <a:ln w="9525" cmpd="sng">
          <a:solidFill>
            <a:srgbClr val="99CC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0.1135</cdr:x>
      <cdr:y>0.13225</cdr:y>
    </cdr:from>
    <cdr:to>
      <cdr:x>0.148</cdr:x>
      <cdr:y>0.2955</cdr:y>
    </cdr:to>
    <cdr:sp>
      <cdr:nvSpPr>
        <cdr:cNvPr id="2" name="Rectangle 3"/>
        <cdr:cNvSpPr>
          <a:spLocks/>
        </cdr:cNvSpPr>
      </cdr:nvSpPr>
      <cdr:spPr>
        <a:xfrm>
          <a:off x="1047750" y="742950"/>
          <a:ext cx="323850" cy="923925"/>
        </a:xfrm>
        <a:prstGeom prst="rect">
          <a:avLst/>
        </a:prstGeom>
        <a:solidFill>
          <a:srgbClr val="99CC00"/>
        </a:solidFill>
        <a:ln w="9525" cmpd="sng">
          <a:solidFill>
            <a:srgbClr val="99CC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0.04575</cdr:x>
      <cdr:y>0.0275</cdr:y>
    </cdr:from>
    <cdr:to>
      <cdr:x>0.1985</cdr:x>
      <cdr:y>0.1525</cdr:y>
    </cdr:to>
    <cdr:sp>
      <cdr:nvSpPr>
        <cdr:cNvPr id="3" name="TextBox 4"/>
        <cdr:cNvSpPr txBox="1">
          <a:spLocks noChangeArrowheads="1"/>
        </cdr:cNvSpPr>
      </cdr:nvSpPr>
      <cdr:spPr>
        <a:xfrm>
          <a:off x="419100" y="152400"/>
          <a:ext cx="1419225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Pertes Initiales
 Ia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676900"/>
    <xdr:graphicFrame>
      <xdr:nvGraphicFramePr>
        <xdr:cNvPr id="1" name="Shape 1025"/>
        <xdr:cNvGraphicFramePr/>
      </xdr:nvGraphicFramePr>
      <xdr:xfrm>
        <a:off x="0" y="0"/>
        <a:ext cx="926782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5:M50"/>
  <sheetViews>
    <sheetView tabSelected="1" zoomScale="75" zoomScaleNormal="75" workbookViewId="0" topLeftCell="A1">
      <selection activeCell="P20" sqref="P20"/>
    </sheetView>
  </sheetViews>
  <sheetFormatPr defaultColWidth="9.140625" defaultRowHeight="12.75"/>
  <sheetData>
    <row r="5" ht="20.25">
      <c r="B5" s="1" t="s">
        <v>7</v>
      </c>
    </row>
    <row r="10" ht="12.75">
      <c r="C10" s="9" t="s">
        <v>8</v>
      </c>
    </row>
    <row r="14" spans="3:9" ht="12.75">
      <c r="C14" s="10" t="s">
        <v>9</v>
      </c>
      <c r="H14" s="10" t="s">
        <v>56</v>
      </c>
      <c r="I14" s="10"/>
    </row>
    <row r="15" spans="8:9" ht="12.75">
      <c r="H15" s="10"/>
      <c r="I15" s="10"/>
    </row>
    <row r="16" spans="8:9" ht="12.75">
      <c r="H16" s="10"/>
      <c r="I16" s="10"/>
    </row>
    <row r="18" spans="3:8" ht="12.75">
      <c r="C18" s="10" t="s">
        <v>55</v>
      </c>
      <c r="H18" s="10" t="s">
        <v>57</v>
      </c>
    </row>
    <row r="22" spans="3:8" ht="12.75">
      <c r="C22" s="10" t="s">
        <v>53</v>
      </c>
      <c r="H22" s="10" t="s">
        <v>61</v>
      </c>
    </row>
    <row r="26" spans="3:8" ht="12.75">
      <c r="C26" s="10" t="s">
        <v>10</v>
      </c>
      <c r="H26" s="10" t="s">
        <v>54</v>
      </c>
    </row>
    <row r="28" spans="3:8" ht="12.75">
      <c r="C28" s="10"/>
      <c r="H28" s="10"/>
    </row>
    <row r="30" spans="3:8" ht="12.75">
      <c r="C30" s="10" t="s">
        <v>58</v>
      </c>
      <c r="H30" s="10" t="s">
        <v>62</v>
      </c>
    </row>
    <row r="34" spans="3:8" ht="12.75">
      <c r="C34" s="10" t="s">
        <v>59</v>
      </c>
      <c r="H34" s="10" t="s">
        <v>60</v>
      </c>
    </row>
    <row r="36" spans="3:8" ht="12.75">
      <c r="C36" s="10"/>
      <c r="H36" s="10"/>
    </row>
    <row r="37" ht="12.75">
      <c r="H37" s="10"/>
    </row>
    <row r="38" spans="3:8" ht="12.75">
      <c r="C38" s="10"/>
      <c r="H38" s="10"/>
    </row>
    <row r="41" spans="3:8" ht="12.75">
      <c r="C41" s="10"/>
      <c r="H41" s="10"/>
    </row>
    <row r="42" spans="9:13" ht="12.75">
      <c r="I42" s="14"/>
      <c r="J42" s="14"/>
      <c r="K42" s="14"/>
      <c r="L42" s="14"/>
      <c r="M42" s="14"/>
    </row>
    <row r="44" spans="9:12" ht="12.75">
      <c r="I44" s="14"/>
      <c r="J44" s="14"/>
      <c r="K44" s="14"/>
      <c r="L44" s="14"/>
    </row>
    <row r="45" spans="9:12" ht="12.75">
      <c r="I45" s="14"/>
      <c r="J45" s="14"/>
      <c r="K45" s="14"/>
      <c r="L45" s="14"/>
    </row>
    <row r="46" spans="9:12" ht="12.75">
      <c r="I46" s="14"/>
      <c r="J46" s="14"/>
      <c r="K46" s="14"/>
      <c r="L46" s="14"/>
    </row>
    <row r="48" spans="3:8" ht="12.75">
      <c r="C48" s="11"/>
      <c r="D48" s="10"/>
      <c r="H48" s="67" t="s">
        <v>11</v>
      </c>
    </row>
    <row r="49" ht="12.75">
      <c r="H49" s="14"/>
    </row>
    <row r="50" spans="3:8" ht="12.75">
      <c r="C50" s="12"/>
      <c r="H50" s="67" t="s">
        <v>12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5:R190"/>
  <sheetViews>
    <sheetView zoomScale="75" zoomScaleNormal="75" workbookViewId="0" topLeftCell="A1">
      <selection activeCell="M14" sqref="M14"/>
    </sheetView>
  </sheetViews>
  <sheetFormatPr defaultColWidth="9.140625" defaultRowHeight="12.75"/>
  <cols>
    <col min="1" max="1" width="9.140625" style="4" customWidth="1"/>
    <col min="2" max="2" width="9.28125" style="4" bestFit="1" customWidth="1"/>
    <col min="3" max="3" width="12.7109375" style="4" bestFit="1" customWidth="1"/>
    <col min="4" max="4" width="9.28125" style="4" bestFit="1" customWidth="1"/>
    <col min="5" max="5" width="9.140625" style="4" customWidth="1"/>
    <col min="6" max="6" width="9.28125" style="4" bestFit="1" customWidth="1"/>
    <col min="7" max="7" width="13.140625" style="4" customWidth="1"/>
    <col min="8" max="8" width="14.7109375" style="0" bestFit="1" customWidth="1"/>
    <col min="9" max="9" width="9.421875" style="0" bestFit="1" customWidth="1"/>
    <col min="10" max="16384" width="9.140625" style="4" customWidth="1"/>
  </cols>
  <sheetData>
    <row r="5" ht="20.25">
      <c r="B5" s="7" t="s">
        <v>1</v>
      </c>
    </row>
    <row r="6" ht="20.25">
      <c r="B6" s="7"/>
    </row>
    <row r="7" spans="4:11" ht="27.75" customHeight="1">
      <c r="D7" s="13" t="s">
        <v>3</v>
      </c>
      <c r="E7" s="13" t="s">
        <v>0</v>
      </c>
      <c r="F7" s="13" t="s">
        <v>4</v>
      </c>
      <c r="H7" s="13" t="s">
        <v>13</v>
      </c>
      <c r="I7" s="13" t="s">
        <v>29</v>
      </c>
      <c r="J7" s="13" t="s">
        <v>31</v>
      </c>
      <c r="K7"/>
    </row>
    <row r="8" spans="4:11" ht="12.75">
      <c r="D8" s="4" t="s">
        <v>2</v>
      </c>
      <c r="E8" s="2" t="s">
        <v>6</v>
      </c>
      <c r="F8" s="4" t="s">
        <v>5</v>
      </c>
      <c r="H8" s="8"/>
      <c r="I8" s="8" t="s">
        <v>38</v>
      </c>
      <c r="J8" s="8" t="s">
        <v>32</v>
      </c>
      <c r="K8"/>
    </row>
    <row r="9" spans="5:11" ht="12.75">
      <c r="E9" s="2"/>
      <c r="I9" s="14"/>
      <c r="J9" s="32"/>
      <c r="K9"/>
    </row>
    <row r="10" spans="1:11" ht="12.75">
      <c r="A10" s="5"/>
      <c r="D10" s="8">
        <v>0</v>
      </c>
      <c r="E10" s="8">
        <v>100</v>
      </c>
      <c r="F10" s="8">
        <v>2.5</v>
      </c>
      <c r="H10" s="43">
        <f>LN(E10)</f>
        <v>4.605170185988092</v>
      </c>
      <c r="I10" s="35"/>
      <c r="J10" s="32"/>
      <c r="K10" s="14"/>
    </row>
    <row r="11" spans="1:11" ht="12.75">
      <c r="A11" s="5"/>
      <c r="D11" s="8">
        <v>0.5</v>
      </c>
      <c r="E11" s="17">
        <v>120</v>
      </c>
      <c r="F11" s="8">
        <v>18</v>
      </c>
      <c r="H11" s="43">
        <f aca="true" t="shared" si="0" ref="H11:H33">LN(E11)</f>
        <v>4.787491742782046</v>
      </c>
      <c r="I11" s="41">
        <f>E11</f>
        <v>120</v>
      </c>
      <c r="J11"/>
      <c r="K11" s="14"/>
    </row>
    <row r="12" spans="1:11" ht="12.75">
      <c r="A12" s="5"/>
      <c r="D12" s="8">
        <v>1</v>
      </c>
      <c r="E12" s="17">
        <v>230</v>
      </c>
      <c r="F12" s="8">
        <v>26</v>
      </c>
      <c r="H12" s="43">
        <f t="shared" si="0"/>
        <v>5.438079308923196</v>
      </c>
      <c r="I12" s="55">
        <f aca="true" t="shared" si="1" ref="I12:I24">I11+$E$37</f>
        <v>151.53846153846155</v>
      </c>
      <c r="J12" s="46">
        <f>(AVERAGE(E11:E12)-AVERAGE(I11:I12))*60*30/1000</f>
        <v>70.6153846153846</v>
      </c>
      <c r="K12" s="14"/>
    </row>
    <row r="13" spans="1:11" ht="12.75">
      <c r="A13" s="5"/>
      <c r="D13" s="8">
        <v>1.5</v>
      </c>
      <c r="E13" s="17">
        <v>570</v>
      </c>
      <c r="F13" s="8">
        <v>12</v>
      </c>
      <c r="H13" s="43">
        <f t="shared" si="0"/>
        <v>6.345636360828596</v>
      </c>
      <c r="I13" s="55">
        <f t="shared" si="1"/>
        <v>183.0769230769231</v>
      </c>
      <c r="J13" s="46">
        <f aca="true" t="shared" si="2" ref="J13:J24">(AVERAGE(E12:E13)-AVERAGE(I12:I13))*60*30/1000</f>
        <v>418.8461538461538</v>
      </c>
      <c r="K13" s="34"/>
    </row>
    <row r="14" spans="1:11" ht="12.75">
      <c r="A14" s="5"/>
      <c r="D14" s="8">
        <v>2</v>
      </c>
      <c r="E14" s="17">
        <v>1170</v>
      </c>
      <c r="F14" s="8">
        <v>4</v>
      </c>
      <c r="H14" s="43">
        <f t="shared" si="0"/>
        <v>7.064759027791802</v>
      </c>
      <c r="I14" s="55">
        <f t="shared" si="1"/>
        <v>214.61538461538464</v>
      </c>
      <c r="J14" s="46">
        <f t="shared" si="2"/>
        <v>1208.0769230769233</v>
      </c>
      <c r="K14" s="52"/>
    </row>
    <row r="15" spans="1:11" ht="12.75">
      <c r="A15" s="5"/>
      <c r="D15" s="8">
        <v>2.5</v>
      </c>
      <c r="E15" s="17">
        <v>1950</v>
      </c>
      <c r="F15" s="8">
        <v>8</v>
      </c>
      <c r="H15" s="43">
        <f t="shared" si="0"/>
        <v>7.575584651557793</v>
      </c>
      <c r="I15" s="55">
        <f t="shared" si="1"/>
        <v>246.1538461538462</v>
      </c>
      <c r="J15" s="46">
        <f t="shared" si="2"/>
        <v>2393.3076923076924</v>
      </c>
      <c r="K15" s="52"/>
    </row>
    <row r="16" spans="1:11" ht="12.75">
      <c r="A16" s="5"/>
      <c r="D16" s="8">
        <v>3</v>
      </c>
      <c r="E16" s="17">
        <v>2600</v>
      </c>
      <c r="F16" s="8">
        <v>2</v>
      </c>
      <c r="H16" s="43">
        <f t="shared" si="0"/>
        <v>7.8632667240095735</v>
      </c>
      <c r="I16" s="55">
        <f t="shared" si="1"/>
        <v>277.69230769230774</v>
      </c>
      <c r="J16" s="46">
        <f t="shared" si="2"/>
        <v>3623.5384615384614</v>
      </c>
      <c r="K16" s="52"/>
    </row>
    <row r="17" spans="1:11" ht="12.75">
      <c r="A17" s="5"/>
      <c r="D17" s="8">
        <v>3.5</v>
      </c>
      <c r="E17" s="17">
        <v>2750</v>
      </c>
      <c r="F17" s="8">
        <v>0</v>
      </c>
      <c r="H17" s="43">
        <f t="shared" si="0"/>
        <v>7.919356190660617</v>
      </c>
      <c r="I17" s="55">
        <f t="shared" si="1"/>
        <v>309.2307692307693</v>
      </c>
      <c r="J17" s="46">
        <f t="shared" si="2"/>
        <v>4286.769230769231</v>
      </c>
      <c r="K17" s="52"/>
    </row>
    <row r="18" spans="1:11" ht="12.75">
      <c r="A18" s="5"/>
      <c r="D18" s="8">
        <v>4</v>
      </c>
      <c r="E18" s="17">
        <v>2300</v>
      </c>
      <c r="F18" s="8">
        <v>0</v>
      </c>
      <c r="H18" s="43">
        <f t="shared" si="0"/>
        <v>7.7406644019172415</v>
      </c>
      <c r="I18" s="55">
        <f t="shared" si="1"/>
        <v>340.76923076923083</v>
      </c>
      <c r="J18" s="46">
        <f t="shared" si="2"/>
        <v>3960</v>
      </c>
      <c r="K18" s="52"/>
    </row>
    <row r="19" spans="1:11" ht="12.75">
      <c r="A19" s="5"/>
      <c r="D19" s="8">
        <v>4.5</v>
      </c>
      <c r="E19" s="17">
        <v>1740</v>
      </c>
      <c r="F19" s="8">
        <v>0</v>
      </c>
      <c r="H19" s="43">
        <f t="shared" si="0"/>
        <v>7.461640392208575</v>
      </c>
      <c r="I19" s="55">
        <f t="shared" si="1"/>
        <v>372.3076923076924</v>
      </c>
      <c r="J19" s="46">
        <f t="shared" si="2"/>
        <v>2994.230769230769</v>
      </c>
      <c r="K19" s="52"/>
    </row>
    <row r="20" spans="1:11" ht="12.75">
      <c r="A20" s="5"/>
      <c r="D20" s="8">
        <v>5</v>
      </c>
      <c r="E20" s="17">
        <v>1360</v>
      </c>
      <c r="F20" s="8">
        <v>0</v>
      </c>
      <c r="H20" s="43">
        <f t="shared" si="0"/>
        <v>7.215239978730097</v>
      </c>
      <c r="I20" s="55">
        <f t="shared" si="1"/>
        <v>403.8461538461539</v>
      </c>
      <c r="J20" s="46">
        <f t="shared" si="2"/>
        <v>2091.461538461538</v>
      </c>
      <c r="K20" s="52"/>
    </row>
    <row r="21" spans="1:11" ht="12.75">
      <c r="A21" s="5"/>
      <c r="D21" s="8">
        <v>5.5</v>
      </c>
      <c r="E21" s="17">
        <v>1060</v>
      </c>
      <c r="F21" s="8">
        <v>0</v>
      </c>
      <c r="H21" s="43">
        <f t="shared" si="0"/>
        <v>6.966024187106113</v>
      </c>
      <c r="I21" s="55">
        <f t="shared" si="1"/>
        <v>435.3846153846155</v>
      </c>
      <c r="J21" s="46">
        <f t="shared" si="2"/>
        <v>1422.6923076923076</v>
      </c>
      <c r="K21" s="52"/>
    </row>
    <row r="22" spans="1:11" ht="12.75">
      <c r="A22" s="5"/>
      <c r="D22" s="8">
        <v>6</v>
      </c>
      <c r="E22" s="17">
        <v>850</v>
      </c>
      <c r="F22" s="8">
        <v>0</v>
      </c>
      <c r="H22" s="43">
        <f t="shared" si="0"/>
        <v>6.745236349484363</v>
      </c>
      <c r="I22" s="55">
        <f t="shared" si="1"/>
        <v>466.923076923077</v>
      </c>
      <c r="J22" s="46">
        <f t="shared" si="2"/>
        <v>906.9230769230768</v>
      </c>
      <c r="K22" s="52"/>
    </row>
    <row r="23" spans="1:11" ht="12.75">
      <c r="A23" s="5"/>
      <c r="D23" s="8">
        <v>6.5</v>
      </c>
      <c r="E23" s="17">
        <v>650</v>
      </c>
      <c r="F23" s="8">
        <v>0</v>
      </c>
      <c r="H23" s="43">
        <f t="shared" si="0"/>
        <v>6.476972362889683</v>
      </c>
      <c r="I23" s="55">
        <f t="shared" si="1"/>
        <v>498.46153846153857</v>
      </c>
      <c r="J23" s="46">
        <f t="shared" si="2"/>
        <v>481.15384615384596</v>
      </c>
      <c r="K23" s="52"/>
    </row>
    <row r="24" spans="1:11" ht="12.75">
      <c r="A24" s="5"/>
      <c r="D24" s="8">
        <v>7</v>
      </c>
      <c r="E24" s="17">
        <v>530</v>
      </c>
      <c r="F24" s="8">
        <v>0</v>
      </c>
      <c r="H24" s="43">
        <f t="shared" si="0"/>
        <v>6.272877006546167</v>
      </c>
      <c r="I24" s="55">
        <f t="shared" si="1"/>
        <v>530.0000000000001</v>
      </c>
      <c r="J24" s="46">
        <f t="shared" si="2"/>
        <v>136.3846153846153</v>
      </c>
      <c r="K24" s="52"/>
    </row>
    <row r="25" spans="1:11" ht="12.75">
      <c r="A25" s="5"/>
      <c r="D25" s="8">
        <v>7.5</v>
      </c>
      <c r="E25" s="8">
        <v>480</v>
      </c>
      <c r="F25" s="8">
        <v>0</v>
      </c>
      <c r="H25" s="43">
        <f t="shared" si="0"/>
        <v>6.173786103901937</v>
      </c>
      <c r="I25" s="4"/>
      <c r="J25" s="32"/>
      <c r="K25" s="52"/>
    </row>
    <row r="26" spans="1:18" ht="12.75">
      <c r="A26" s="5"/>
      <c r="D26" s="8">
        <v>8</v>
      </c>
      <c r="E26" s="8">
        <v>450</v>
      </c>
      <c r="F26" s="8">
        <v>0</v>
      </c>
      <c r="H26" s="43">
        <f t="shared" si="0"/>
        <v>6.1092475827643655</v>
      </c>
      <c r="I26" s="4"/>
      <c r="J26" s="32"/>
      <c r="K26" s="52"/>
      <c r="L26" s="68"/>
      <c r="M26" s="68"/>
      <c r="N26" s="68"/>
      <c r="O26" s="68"/>
      <c r="P26" s="68"/>
      <c r="Q26" s="68"/>
      <c r="R26" s="68"/>
    </row>
    <row r="27" spans="1:18" ht="12.75">
      <c r="A27" s="5"/>
      <c r="D27" s="8">
        <v>8.5</v>
      </c>
      <c r="E27" s="8">
        <v>410</v>
      </c>
      <c r="F27" s="8">
        <v>0</v>
      </c>
      <c r="H27" s="43">
        <f t="shared" si="0"/>
        <v>6.016157159698354</v>
      </c>
      <c r="I27" s="4"/>
      <c r="J27" s="32"/>
      <c r="K27" s="52"/>
      <c r="L27" s="68"/>
      <c r="M27" s="68"/>
      <c r="N27" s="68"/>
      <c r="O27" s="68"/>
      <c r="P27" s="68"/>
      <c r="Q27" s="68"/>
      <c r="R27" s="68"/>
    </row>
    <row r="28" spans="1:18" ht="12.75">
      <c r="A28" s="5"/>
      <c r="D28" s="8">
        <v>9</v>
      </c>
      <c r="E28" s="8">
        <v>370</v>
      </c>
      <c r="F28" s="8">
        <v>0</v>
      </c>
      <c r="H28" s="43">
        <f t="shared" si="0"/>
        <v>5.91350300563827</v>
      </c>
      <c r="I28" s="4"/>
      <c r="J28" s="32"/>
      <c r="K28" s="52"/>
      <c r="L28" s="68"/>
      <c r="M28" s="68"/>
      <c r="N28" s="68"/>
      <c r="O28" s="68"/>
      <c r="P28" s="68"/>
      <c r="Q28" s="68"/>
      <c r="R28" s="68"/>
    </row>
    <row r="29" spans="1:18" ht="12.75">
      <c r="A29" s="5"/>
      <c r="D29" s="8">
        <v>9.5</v>
      </c>
      <c r="E29" s="8">
        <v>330</v>
      </c>
      <c r="F29" s="8">
        <v>0</v>
      </c>
      <c r="H29" s="43">
        <f t="shared" si="0"/>
        <v>5.799092654460526</v>
      </c>
      <c r="I29" s="4"/>
      <c r="J29" s="32"/>
      <c r="K29" s="52"/>
      <c r="L29" s="68"/>
      <c r="M29" s="68"/>
      <c r="N29" s="68"/>
      <c r="O29" s="68"/>
      <c r="P29" s="68"/>
      <c r="Q29" s="68"/>
      <c r="R29" s="68"/>
    </row>
    <row r="30" spans="1:18" ht="12.75">
      <c r="A30" s="5"/>
      <c r="D30" s="8">
        <v>10</v>
      </c>
      <c r="E30" s="8">
        <v>300</v>
      </c>
      <c r="F30" s="8">
        <v>0</v>
      </c>
      <c r="H30" s="43">
        <f t="shared" si="0"/>
        <v>5.703782474656201</v>
      </c>
      <c r="I30" s="4"/>
      <c r="J30" s="32"/>
      <c r="K30" s="52"/>
      <c r="L30" s="3"/>
      <c r="M30" s="3"/>
      <c r="N30" s="3"/>
      <c r="O30" s="3"/>
      <c r="P30" s="3"/>
      <c r="Q30" s="3"/>
      <c r="R30" s="3"/>
    </row>
    <row r="31" spans="1:18" ht="12.75">
      <c r="A31" s="5"/>
      <c r="D31" s="8">
        <v>10.5</v>
      </c>
      <c r="E31" s="8">
        <v>270</v>
      </c>
      <c r="F31" s="8">
        <v>0</v>
      </c>
      <c r="H31" s="43">
        <f t="shared" si="0"/>
        <v>5.598421958998375</v>
      </c>
      <c r="I31" s="4"/>
      <c r="J31" s="32"/>
      <c r="K31" s="52"/>
      <c r="L31" s="3"/>
      <c r="M31" s="3"/>
      <c r="N31" s="3"/>
      <c r="O31" s="3"/>
      <c r="P31" s="3"/>
      <c r="Q31" s="3"/>
      <c r="R31" s="3"/>
    </row>
    <row r="32" spans="4:18" ht="12.75">
      <c r="D32" s="8">
        <v>11</v>
      </c>
      <c r="E32" s="8">
        <v>250</v>
      </c>
      <c r="F32" s="8">
        <v>0</v>
      </c>
      <c r="H32" s="43">
        <f t="shared" si="0"/>
        <v>5.521460917862246</v>
      </c>
      <c r="I32" s="4"/>
      <c r="J32" s="32"/>
      <c r="K32" s="52"/>
      <c r="L32" s="3"/>
      <c r="M32" s="3"/>
      <c r="N32" s="3"/>
      <c r="O32" s="3"/>
      <c r="P32" s="3"/>
      <c r="Q32" s="3"/>
      <c r="R32" s="3"/>
    </row>
    <row r="33" spans="4:18" ht="12.75">
      <c r="D33" s="8">
        <v>11.5</v>
      </c>
      <c r="E33" s="8">
        <v>220</v>
      </c>
      <c r="F33" s="8">
        <v>0</v>
      </c>
      <c r="H33" s="43">
        <f t="shared" si="0"/>
        <v>5.393627546352362</v>
      </c>
      <c r="I33" s="4"/>
      <c r="J33" s="32"/>
      <c r="K33" s="52"/>
      <c r="L33" s="3"/>
      <c r="M33" s="3"/>
      <c r="N33" s="3"/>
      <c r="O33" s="3"/>
      <c r="P33" s="3"/>
      <c r="Q33" s="3"/>
      <c r="R33" s="3"/>
    </row>
    <row r="34" spans="4:18" ht="12.75">
      <c r="D34" s="2"/>
      <c r="E34" s="2"/>
      <c r="H34" s="4"/>
      <c r="I34" s="4"/>
      <c r="J34" s="51"/>
      <c r="K34" s="52"/>
      <c r="L34" s="3"/>
      <c r="M34" s="3"/>
      <c r="N34" s="3"/>
      <c r="O34" s="3"/>
      <c r="P34" s="3"/>
      <c r="Q34" s="3"/>
      <c r="R34" s="3"/>
    </row>
    <row r="35" spans="4:11" ht="12.75">
      <c r="D35" s="2"/>
      <c r="E35" s="2"/>
      <c r="H35" s="4"/>
      <c r="I35" s="4"/>
      <c r="J35" s="51"/>
      <c r="K35" s="52"/>
    </row>
    <row r="36" spans="4:11" ht="12.75">
      <c r="D36" s="2"/>
      <c r="E36" s="2"/>
      <c r="H36" s="4"/>
      <c r="I36" s="4"/>
      <c r="J36" s="51"/>
      <c r="K36" s="52"/>
    </row>
    <row r="37" spans="4:11" ht="12.75">
      <c r="D37" s="2" t="s">
        <v>33</v>
      </c>
      <c r="E37" s="57">
        <f>(E24-E11)/(D24-D11)/2</f>
        <v>31.53846153846154</v>
      </c>
      <c r="F37" s="4" t="s">
        <v>39</v>
      </c>
      <c r="I37" s="20" t="s">
        <v>34</v>
      </c>
      <c r="J37" s="56">
        <f>SUM(J12:J24)</f>
        <v>23994.000000000007</v>
      </c>
      <c r="K37" t="s">
        <v>32</v>
      </c>
    </row>
    <row r="38" spans="4:11" ht="12.75">
      <c r="D38" s="2"/>
      <c r="E38" s="2"/>
      <c r="J38"/>
      <c r="K38"/>
    </row>
    <row r="39" spans="4:11" ht="12.75">
      <c r="D39" s="2"/>
      <c r="E39" s="2"/>
      <c r="I39" s="20" t="s">
        <v>35</v>
      </c>
      <c r="J39" s="48">
        <v>4</v>
      </c>
      <c r="K39" t="s">
        <v>36</v>
      </c>
    </row>
    <row r="40" spans="4:11" ht="12.75">
      <c r="D40" s="2"/>
      <c r="E40" s="2"/>
      <c r="J40"/>
      <c r="K40"/>
    </row>
    <row r="41" spans="4:11" ht="17.25" customHeight="1">
      <c r="D41" s="2"/>
      <c r="E41" s="2"/>
      <c r="I41" s="53" t="s">
        <v>37</v>
      </c>
      <c r="J41" s="49">
        <f>J37/(J39*1000000)*1000</f>
        <v>5.998500000000002</v>
      </c>
      <c r="K41" s="10" t="s">
        <v>14</v>
      </c>
    </row>
    <row r="42" spans="4:11" ht="17.25" customHeight="1">
      <c r="D42" s="2"/>
      <c r="E42" s="2"/>
      <c r="I42" s="54"/>
      <c r="J42" s="50"/>
      <c r="K42" s="50"/>
    </row>
    <row r="43" spans="2:10" ht="17.25" customHeight="1">
      <c r="B43" s="2"/>
      <c r="C43" s="2"/>
      <c r="H43" s="51"/>
      <c r="I43" s="65" t="s">
        <v>51</v>
      </c>
      <c r="J43" s="64">
        <f>J41/'Indice PHI'!E40</f>
        <v>0.16547586206896556</v>
      </c>
    </row>
    <row r="44" spans="2:9" ht="12.75">
      <c r="B44" s="2"/>
      <c r="C44" s="2"/>
      <c r="H44" s="51"/>
      <c r="I44" s="52"/>
    </row>
    <row r="45" spans="2:9" ht="12.75">
      <c r="B45" s="2"/>
      <c r="C45" s="2"/>
      <c r="H45" s="51"/>
      <c r="I45" s="52"/>
    </row>
    <row r="46" spans="2:9" ht="12.75">
      <c r="B46" s="2"/>
      <c r="C46" s="2"/>
      <c r="H46" s="51"/>
      <c r="I46" s="52"/>
    </row>
    <row r="47" spans="2:9" ht="12.75">
      <c r="B47" s="2"/>
      <c r="C47" s="2"/>
      <c r="H47" s="51"/>
      <c r="I47" s="52"/>
    </row>
    <row r="48" spans="2:9" ht="12.75">
      <c r="B48" s="2"/>
      <c r="C48" s="2"/>
      <c r="H48" s="51"/>
      <c r="I48" s="52"/>
    </row>
    <row r="49" spans="2:9" ht="12.75">
      <c r="B49" s="2"/>
      <c r="C49" s="2"/>
      <c r="H49" s="51"/>
      <c r="I49" s="52"/>
    </row>
    <row r="50" spans="1:9" ht="12.75">
      <c r="A50" s="6"/>
      <c r="B50" s="2"/>
      <c r="C50" s="2"/>
      <c r="H50" s="51"/>
      <c r="I50" s="52"/>
    </row>
    <row r="51" spans="1:9" ht="12.75">
      <c r="A51" s="6"/>
      <c r="B51" s="2"/>
      <c r="C51" s="2"/>
      <c r="H51" s="51"/>
      <c r="I51" s="52"/>
    </row>
    <row r="52" spans="1:9" ht="12.75">
      <c r="A52" s="6"/>
      <c r="B52" s="2"/>
      <c r="C52" s="2"/>
      <c r="H52" s="51"/>
      <c r="I52" s="52"/>
    </row>
    <row r="53" spans="1:9" ht="12.75">
      <c r="A53" s="6"/>
      <c r="B53" s="2"/>
      <c r="C53" s="2"/>
      <c r="H53" s="51"/>
      <c r="I53" s="52"/>
    </row>
    <row r="54" spans="1:9" ht="12.75">
      <c r="A54" s="6"/>
      <c r="B54" s="2"/>
      <c r="C54" s="2"/>
      <c r="H54" s="51"/>
      <c r="I54" s="52"/>
    </row>
    <row r="55" spans="1:9" ht="12.75">
      <c r="A55" s="6"/>
      <c r="B55" s="2"/>
      <c r="C55" s="2"/>
      <c r="H55" s="51"/>
      <c r="I55" s="52"/>
    </row>
    <row r="56" spans="1:9" ht="12.75">
      <c r="A56" s="6"/>
      <c r="B56" s="2"/>
      <c r="C56" s="2"/>
      <c r="H56" s="51"/>
      <c r="I56" s="52"/>
    </row>
    <row r="57" spans="1:9" ht="12.75">
      <c r="A57" s="6"/>
      <c r="B57" s="2"/>
      <c r="C57" s="2"/>
      <c r="H57" s="51"/>
      <c r="I57" s="52"/>
    </row>
    <row r="58" spans="1:9" ht="12.75">
      <c r="A58" s="6"/>
      <c r="B58" s="2"/>
      <c r="C58" s="2"/>
      <c r="H58" s="51"/>
      <c r="I58" s="52"/>
    </row>
    <row r="59" spans="1:9" ht="12.75">
      <c r="A59" s="6"/>
      <c r="B59" s="2"/>
      <c r="C59" s="2"/>
      <c r="H59" s="51"/>
      <c r="I59" s="52"/>
    </row>
    <row r="60" spans="1:9" ht="12.75">
      <c r="A60" s="6"/>
      <c r="B60" s="2"/>
      <c r="C60" s="2"/>
      <c r="H60" s="51"/>
      <c r="I60" s="52"/>
    </row>
    <row r="61" spans="1:9" ht="12.75">
      <c r="A61" s="6"/>
      <c r="B61" s="2"/>
      <c r="C61" s="2"/>
      <c r="H61" s="51"/>
      <c r="I61" s="52"/>
    </row>
    <row r="62" spans="1:9" ht="12.75">
      <c r="A62" s="6"/>
      <c r="B62" s="2"/>
      <c r="C62" s="2"/>
      <c r="H62" s="51"/>
      <c r="I62" s="52"/>
    </row>
    <row r="63" spans="1:9" ht="12.75">
      <c r="A63" s="6"/>
      <c r="B63" s="2"/>
      <c r="C63" s="2"/>
      <c r="H63" s="51"/>
      <c r="I63" s="52"/>
    </row>
    <row r="64" spans="1:9" ht="12.75">
      <c r="A64" s="6"/>
      <c r="B64" s="2"/>
      <c r="C64" s="2"/>
      <c r="H64" s="51"/>
      <c r="I64" s="52"/>
    </row>
    <row r="65" spans="2:9" ht="12.75">
      <c r="B65" s="2"/>
      <c r="C65" s="2"/>
      <c r="H65" s="51"/>
      <c r="I65" s="52"/>
    </row>
    <row r="66" spans="2:9" ht="12.75">
      <c r="B66" s="2"/>
      <c r="C66" s="2"/>
      <c r="H66" s="51"/>
      <c r="I66" s="52"/>
    </row>
    <row r="67" spans="2:9" ht="12.75">
      <c r="B67" s="2"/>
      <c r="C67" s="2"/>
      <c r="H67" s="51"/>
      <c r="I67" s="52"/>
    </row>
    <row r="68" spans="2:9" ht="12.75">
      <c r="B68" s="2"/>
      <c r="C68" s="2"/>
      <c r="H68" s="51"/>
      <c r="I68" s="52"/>
    </row>
    <row r="69" spans="2:9" ht="12.75">
      <c r="B69" s="2"/>
      <c r="C69" s="2"/>
      <c r="H69" s="51"/>
      <c r="I69" s="52"/>
    </row>
    <row r="70" spans="2:9" ht="12.75">
      <c r="B70" s="2"/>
      <c r="C70" s="2"/>
      <c r="H70" s="51"/>
      <c r="I70" s="52"/>
    </row>
    <row r="71" spans="8:9" ht="12.75">
      <c r="H71" s="51"/>
      <c r="I71" s="52"/>
    </row>
    <row r="72" spans="8:9" ht="12.75">
      <c r="H72" s="51"/>
      <c r="I72" s="52"/>
    </row>
    <row r="73" spans="8:9" ht="12.75">
      <c r="H73" s="51"/>
      <c r="I73" s="52"/>
    </row>
    <row r="74" spans="8:9" ht="12.75">
      <c r="H74" s="51"/>
      <c r="I74" s="52"/>
    </row>
    <row r="75" spans="8:9" ht="12.75">
      <c r="H75" s="51"/>
      <c r="I75" s="52"/>
    </row>
    <row r="76" spans="8:9" ht="12.75">
      <c r="H76" s="51"/>
      <c r="I76" s="52"/>
    </row>
    <row r="77" spans="8:9" ht="12.75">
      <c r="H77" s="51"/>
      <c r="I77" s="52"/>
    </row>
    <row r="78" spans="8:9" ht="12.75">
      <c r="H78" s="51"/>
      <c r="I78" s="52"/>
    </row>
    <row r="79" spans="8:9" ht="12.75">
      <c r="H79" s="51"/>
      <c r="I79" s="52"/>
    </row>
    <row r="80" spans="8:9" ht="12.75">
      <c r="H80" s="51"/>
      <c r="I80" s="52"/>
    </row>
    <row r="81" spans="8:9" ht="12.75">
      <c r="H81" s="51"/>
      <c r="I81" s="52"/>
    </row>
    <row r="82" spans="8:9" ht="12.75">
      <c r="H82" s="51"/>
      <c r="I82" s="52"/>
    </row>
    <row r="83" spans="8:9" ht="12.75">
      <c r="H83" s="51"/>
      <c r="I83" s="52"/>
    </row>
    <row r="84" spans="8:9" ht="12.75">
      <c r="H84" s="51"/>
      <c r="I84" s="52"/>
    </row>
    <row r="85" spans="8:9" ht="12.75">
      <c r="H85" s="51"/>
      <c r="I85" s="52"/>
    </row>
    <row r="86" spans="8:9" ht="12.75">
      <c r="H86" s="51"/>
      <c r="I86" s="52"/>
    </row>
    <row r="87" spans="8:9" ht="12.75">
      <c r="H87" s="51"/>
      <c r="I87" s="52"/>
    </row>
    <row r="88" spans="8:9" ht="12.75">
      <c r="H88" s="51"/>
      <c r="I88" s="52"/>
    </row>
    <row r="89" spans="8:9" ht="12.75">
      <c r="H89" s="51"/>
      <c r="I89" s="52"/>
    </row>
    <row r="90" spans="8:9" ht="12.75">
      <c r="H90" s="51"/>
      <c r="I90" s="52"/>
    </row>
    <row r="91" spans="8:9" ht="12.75">
      <c r="H91" s="51"/>
      <c r="I91" s="52"/>
    </row>
    <row r="92" spans="8:9" ht="12.75">
      <c r="H92" s="51"/>
      <c r="I92" s="52"/>
    </row>
    <row r="93" spans="8:9" ht="12.75">
      <c r="H93" s="51"/>
      <c r="I93" s="52"/>
    </row>
    <row r="94" spans="8:9" ht="12.75">
      <c r="H94" s="51"/>
      <c r="I94" s="52"/>
    </row>
    <row r="95" spans="8:9" ht="12.75">
      <c r="H95" s="51"/>
      <c r="I95" s="52"/>
    </row>
    <row r="96" spans="8:9" ht="12.75">
      <c r="H96" s="51"/>
      <c r="I96" s="52"/>
    </row>
    <row r="97" spans="8:9" ht="12.75">
      <c r="H97" s="51"/>
      <c r="I97" s="52"/>
    </row>
    <row r="98" spans="8:9" ht="12.75">
      <c r="H98" s="51"/>
      <c r="I98" s="52"/>
    </row>
    <row r="99" spans="8:9" ht="12.75">
      <c r="H99" s="51"/>
      <c r="I99" s="52"/>
    </row>
    <row r="100" spans="8:9" ht="12.75">
      <c r="H100" s="51"/>
      <c r="I100" s="52"/>
    </row>
    <row r="101" spans="8:9" ht="12.75">
      <c r="H101" s="51"/>
      <c r="I101" s="52"/>
    </row>
    <row r="102" spans="8:9" ht="12.75">
      <c r="H102" s="51"/>
      <c r="I102" s="52"/>
    </row>
    <row r="103" spans="8:9" ht="12.75">
      <c r="H103" s="51"/>
      <c r="I103" s="52"/>
    </row>
    <row r="104" spans="8:9" ht="12.75">
      <c r="H104" s="51"/>
      <c r="I104" s="52"/>
    </row>
    <row r="105" spans="8:9" ht="12.75">
      <c r="H105" s="34"/>
      <c r="I105" s="34"/>
    </row>
    <row r="106" spans="8:9" ht="12.75">
      <c r="H106" s="34"/>
      <c r="I106" s="34"/>
    </row>
    <row r="107" spans="8:9" ht="12.75">
      <c r="H107" s="34"/>
      <c r="I107" s="34"/>
    </row>
    <row r="108" spans="8:9" ht="12.75">
      <c r="H108" s="34"/>
      <c r="I108" s="34"/>
    </row>
    <row r="109" spans="8:9" ht="12.75">
      <c r="H109" s="34"/>
      <c r="I109" s="34"/>
    </row>
    <row r="110" spans="8:9" ht="12.75">
      <c r="H110" s="34"/>
      <c r="I110" s="34"/>
    </row>
    <row r="111" spans="8:9" ht="12.75">
      <c r="H111" s="34"/>
      <c r="I111" s="34"/>
    </row>
    <row r="112" spans="8:9" ht="12.75">
      <c r="H112" s="34"/>
      <c r="I112" s="34"/>
    </row>
    <row r="113" spans="8:9" ht="12.75">
      <c r="H113" s="34"/>
      <c r="I113" s="34"/>
    </row>
    <row r="114" spans="8:9" ht="12.75">
      <c r="H114" s="34"/>
      <c r="I114" s="34"/>
    </row>
    <row r="115" spans="8:9" ht="12.75">
      <c r="H115" s="34"/>
      <c r="I115" s="34"/>
    </row>
    <row r="116" spans="8:9" ht="12.75">
      <c r="H116" s="34"/>
      <c r="I116" s="34"/>
    </row>
    <row r="117" spans="8:9" ht="12.75">
      <c r="H117" s="34"/>
      <c r="I117" s="34"/>
    </row>
    <row r="118" spans="8:9" ht="12.75">
      <c r="H118" s="34"/>
      <c r="I118" s="34"/>
    </row>
    <row r="119" spans="8:9" ht="12.75">
      <c r="H119" s="34"/>
      <c r="I119" s="34"/>
    </row>
    <row r="120" spans="8:9" ht="12.75">
      <c r="H120" s="34"/>
      <c r="I120" s="34"/>
    </row>
    <row r="121" spans="8:9" ht="12.75">
      <c r="H121" s="34"/>
      <c r="I121" s="34"/>
    </row>
    <row r="122" spans="8:9" ht="12.75">
      <c r="H122" s="34"/>
      <c r="I122" s="34"/>
    </row>
    <row r="123" spans="8:9" ht="12.75">
      <c r="H123" s="34"/>
      <c r="I123" s="34"/>
    </row>
    <row r="124" spans="8:9" ht="12.75">
      <c r="H124" s="34"/>
      <c r="I124" s="34"/>
    </row>
    <row r="125" spans="8:9" ht="12.75">
      <c r="H125" s="34"/>
      <c r="I125" s="34"/>
    </row>
    <row r="126" spans="8:9" ht="12.75">
      <c r="H126" s="34"/>
      <c r="I126" s="34"/>
    </row>
    <row r="127" spans="8:9" ht="12.75">
      <c r="H127" s="34"/>
      <c r="I127" s="34"/>
    </row>
    <row r="128" spans="8:9" ht="12.75">
      <c r="H128" s="34"/>
      <c r="I128" s="34"/>
    </row>
    <row r="129" spans="8:9" ht="12.75">
      <c r="H129" s="34"/>
      <c r="I129" s="34"/>
    </row>
    <row r="130" spans="8:9" ht="12.75">
      <c r="H130" s="34"/>
      <c r="I130" s="34"/>
    </row>
    <row r="131" spans="8:9" ht="12.75">
      <c r="H131" s="34"/>
      <c r="I131" s="34"/>
    </row>
    <row r="132" spans="8:9" ht="12.75">
      <c r="H132" s="34"/>
      <c r="I132" s="34"/>
    </row>
    <row r="133" spans="8:9" ht="12.75">
      <c r="H133" s="34"/>
      <c r="I133" s="34"/>
    </row>
    <row r="134" spans="8:9" ht="12.75">
      <c r="H134" s="34"/>
      <c r="I134" s="34"/>
    </row>
    <row r="135" spans="8:9" ht="12.75">
      <c r="H135" s="34"/>
      <c r="I135" s="34"/>
    </row>
    <row r="136" spans="8:9" ht="12.75">
      <c r="H136" s="34"/>
      <c r="I136" s="34"/>
    </row>
    <row r="137" spans="8:9" ht="12.75">
      <c r="H137" s="34"/>
      <c r="I137" s="34"/>
    </row>
    <row r="138" spans="8:9" ht="12.75">
      <c r="H138" s="34"/>
      <c r="I138" s="34"/>
    </row>
    <row r="139" spans="8:9" ht="12.75">
      <c r="H139" s="34"/>
      <c r="I139" s="34"/>
    </row>
    <row r="140" spans="8:9" ht="12.75">
      <c r="H140" s="34"/>
      <c r="I140" s="34"/>
    </row>
    <row r="141" spans="8:9" ht="12.75">
      <c r="H141" s="34"/>
      <c r="I141" s="34"/>
    </row>
    <row r="142" spans="8:9" ht="12.75">
      <c r="H142" s="34"/>
      <c r="I142" s="34"/>
    </row>
    <row r="143" spans="8:9" ht="12.75">
      <c r="H143" s="34"/>
      <c r="I143" s="34"/>
    </row>
    <row r="144" spans="8:9" ht="12.75">
      <c r="H144" s="34"/>
      <c r="I144" s="34"/>
    </row>
    <row r="145" spans="8:9" ht="12.75">
      <c r="H145" s="34"/>
      <c r="I145" s="34"/>
    </row>
    <row r="146" spans="8:9" ht="12.75">
      <c r="H146" s="34"/>
      <c r="I146" s="34"/>
    </row>
    <row r="147" spans="8:9" ht="12.75">
      <c r="H147" s="34"/>
      <c r="I147" s="34"/>
    </row>
    <row r="148" spans="8:9" ht="12.75">
      <c r="H148" s="34"/>
      <c r="I148" s="34"/>
    </row>
    <row r="149" spans="8:9" ht="12.75">
      <c r="H149" s="34"/>
      <c r="I149" s="34"/>
    </row>
    <row r="150" spans="8:9" ht="12.75">
      <c r="H150" s="34"/>
      <c r="I150" s="34"/>
    </row>
    <row r="151" spans="8:9" ht="12.75">
      <c r="H151" s="34"/>
      <c r="I151" s="34"/>
    </row>
    <row r="152" spans="8:9" ht="12.75">
      <c r="H152" s="34"/>
      <c r="I152" s="34"/>
    </row>
    <row r="153" spans="8:9" ht="12.75">
      <c r="H153" s="34"/>
      <c r="I153" s="34"/>
    </row>
    <row r="154" spans="8:9" ht="12.75">
      <c r="H154" s="34"/>
      <c r="I154" s="34"/>
    </row>
    <row r="155" spans="8:9" ht="12.75">
      <c r="H155" s="34"/>
      <c r="I155" s="34"/>
    </row>
    <row r="156" spans="8:9" ht="12.75">
      <c r="H156" s="34"/>
      <c r="I156" s="34"/>
    </row>
    <row r="157" spans="8:9" ht="12.75">
      <c r="H157" s="34"/>
      <c r="I157" s="34"/>
    </row>
    <row r="158" spans="8:9" ht="12.75">
      <c r="H158" s="34"/>
      <c r="I158" s="34"/>
    </row>
    <row r="159" spans="8:9" ht="12.75">
      <c r="H159" s="34"/>
      <c r="I159" s="34"/>
    </row>
    <row r="160" spans="8:9" ht="12.75">
      <c r="H160" s="34"/>
      <c r="I160" s="34"/>
    </row>
    <row r="161" spans="8:9" ht="12.75">
      <c r="H161" s="34"/>
      <c r="I161" s="34"/>
    </row>
    <row r="162" spans="8:9" ht="12.75">
      <c r="H162" s="34"/>
      <c r="I162" s="34"/>
    </row>
    <row r="163" spans="8:9" ht="12.75">
      <c r="H163" s="34"/>
      <c r="I163" s="34"/>
    </row>
    <row r="164" spans="8:9" ht="12.75">
      <c r="H164" s="34"/>
      <c r="I164" s="34"/>
    </row>
    <row r="165" spans="8:9" ht="12.75">
      <c r="H165" s="34"/>
      <c r="I165" s="34"/>
    </row>
    <row r="166" spans="8:9" ht="12.75">
      <c r="H166" s="34"/>
      <c r="I166" s="34"/>
    </row>
    <row r="167" spans="8:9" ht="12.75">
      <c r="H167" s="34"/>
      <c r="I167" s="34"/>
    </row>
    <row r="168" spans="8:9" ht="12.75">
      <c r="H168" s="34"/>
      <c r="I168" s="34"/>
    </row>
    <row r="169" spans="8:9" ht="12.75">
      <c r="H169" s="34"/>
      <c r="I169" s="34"/>
    </row>
    <row r="170" spans="8:9" ht="12.75">
      <c r="H170" s="34"/>
      <c r="I170" s="34"/>
    </row>
    <row r="171" spans="8:9" ht="12.75">
      <c r="H171" s="34"/>
      <c r="I171" s="34"/>
    </row>
    <row r="172" spans="8:9" ht="12.75">
      <c r="H172" s="34"/>
      <c r="I172" s="34"/>
    </row>
    <row r="173" spans="8:9" ht="12.75">
      <c r="H173" s="34"/>
      <c r="I173" s="34"/>
    </row>
    <row r="174" spans="8:9" ht="12.75">
      <c r="H174" s="34"/>
      <c r="I174" s="34"/>
    </row>
    <row r="175" spans="8:9" ht="12.75">
      <c r="H175" s="34"/>
      <c r="I175" s="34"/>
    </row>
    <row r="176" spans="8:9" ht="12.75">
      <c r="H176" s="34"/>
      <c r="I176" s="34"/>
    </row>
    <row r="177" spans="8:9" ht="12.75">
      <c r="H177" s="34"/>
      <c r="I177" s="34"/>
    </row>
    <row r="178" spans="8:9" ht="12.75">
      <c r="H178" s="34"/>
      <c r="I178" s="34"/>
    </row>
    <row r="179" spans="8:9" ht="12.75">
      <c r="H179" s="14"/>
      <c r="I179" s="14"/>
    </row>
    <row r="182" ht="12.75">
      <c r="H182" s="44" t="s">
        <v>30</v>
      </c>
    </row>
    <row r="183" ht="12.75">
      <c r="H183" s="45">
        <v>0.0025232558141003616</v>
      </c>
    </row>
    <row r="185" ht="12.75">
      <c r="I185" s="47">
        <v>383401.79999804497</v>
      </c>
    </row>
    <row r="187" ht="12.75">
      <c r="I187" s="48">
        <v>28.5</v>
      </c>
    </row>
    <row r="189" ht="12.75">
      <c r="I189" s="49">
        <v>13.452694736773507</v>
      </c>
    </row>
    <row r="190" ht="12.75">
      <c r="I190" s="50"/>
    </row>
  </sheetData>
  <mergeCells count="7">
    <mergeCell ref="P26:P29"/>
    <mergeCell ref="Q26:Q29"/>
    <mergeCell ref="R26:R29"/>
    <mergeCell ref="L26:L29"/>
    <mergeCell ref="M26:M29"/>
    <mergeCell ref="N26:N29"/>
    <mergeCell ref="O26:O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3:S237"/>
  <sheetViews>
    <sheetView zoomScale="75" zoomScaleNormal="75" workbookViewId="0" topLeftCell="A1">
      <selection activeCell="B3" sqref="B3"/>
    </sheetView>
  </sheetViews>
  <sheetFormatPr defaultColWidth="9.140625" defaultRowHeight="12.75"/>
  <cols>
    <col min="1" max="4" width="9.140625" style="4" customWidth="1"/>
    <col min="5" max="6" width="12.421875" style="4" customWidth="1"/>
    <col min="7" max="7" width="11.421875" style="14" customWidth="1"/>
    <col min="8" max="9" width="9.8515625" style="14" bestFit="1" customWidth="1"/>
    <col min="10" max="11" width="9.8515625" style="14" customWidth="1"/>
    <col min="12" max="12" width="9.8515625" style="14" bestFit="1" customWidth="1"/>
    <col min="13" max="14" width="9.8515625" style="0" bestFit="1" customWidth="1"/>
    <col min="15" max="16" width="9.8515625" style="14" bestFit="1" customWidth="1"/>
    <col min="17" max="17" width="9.8515625" style="14" customWidth="1"/>
    <col min="18" max="18" width="12.7109375" style="0" bestFit="1" customWidth="1"/>
    <col min="19" max="19" width="14.00390625" style="0" bestFit="1" customWidth="1"/>
    <col min="20" max="16384" width="9.140625" style="4" customWidth="1"/>
  </cols>
  <sheetData>
    <row r="3" spans="2:17" ht="20.25">
      <c r="B3" s="1" t="s">
        <v>61</v>
      </c>
      <c r="G3" s="16"/>
      <c r="H3" s="16"/>
      <c r="I3" s="16"/>
      <c r="J3" s="16"/>
      <c r="K3" s="16"/>
      <c r="L3" s="16"/>
      <c r="M3" s="15"/>
      <c r="N3" s="15"/>
      <c r="O3" s="16"/>
      <c r="P3" s="16"/>
      <c r="Q3" s="16"/>
    </row>
    <row r="4" spans="2:13" ht="12" customHeight="1">
      <c r="B4" s="7"/>
      <c r="L4" s="34"/>
      <c r="M4" s="34"/>
    </row>
    <row r="5" spans="2:17" ht="12" customHeight="1">
      <c r="B5" s="7"/>
      <c r="G5" s="37" t="s">
        <v>41</v>
      </c>
      <c r="H5" s="17">
        <v>0.5</v>
      </c>
      <c r="I5" s="17">
        <v>1</v>
      </c>
      <c r="J5" s="17">
        <v>1.5</v>
      </c>
      <c r="K5" s="17">
        <v>3</v>
      </c>
      <c r="M5" s="18"/>
      <c r="N5" s="18"/>
      <c r="O5" s="21"/>
      <c r="P5" s="21"/>
      <c r="Q5" s="21"/>
    </row>
    <row r="6" spans="2:17" ht="12" customHeight="1">
      <c r="B6" s="7"/>
      <c r="G6" s="37" t="s">
        <v>42</v>
      </c>
      <c r="H6" s="19">
        <f>H15/2</f>
        <v>13</v>
      </c>
      <c r="I6" s="19">
        <f>(I14/2+I15/2)</f>
        <v>22</v>
      </c>
      <c r="J6" s="19">
        <f>0.5*(J16+J15+J14)</f>
        <v>28</v>
      </c>
      <c r="K6" s="19">
        <f>0.5*(K16+K15+K14+K18+K17+K13)</f>
        <v>35.25</v>
      </c>
      <c r="M6" s="8"/>
      <c r="N6" s="8"/>
      <c r="O6" s="17"/>
      <c r="P6" s="17"/>
      <c r="Q6" s="17"/>
    </row>
    <row r="7" spans="2:17" ht="12" customHeight="1">
      <c r="B7" s="7"/>
      <c r="G7" s="37" t="s">
        <v>43</v>
      </c>
      <c r="H7" s="60">
        <f>(H6-$E$42)/H5</f>
        <v>14</v>
      </c>
      <c r="I7" s="59">
        <f>(I6-$E$42)/I5</f>
        <v>16</v>
      </c>
      <c r="J7" s="19">
        <f>(J6-$E$42)/J5</f>
        <v>14.666666666666666</v>
      </c>
      <c r="K7" s="19">
        <f>(K6-$E$42)/K5</f>
        <v>9.75</v>
      </c>
      <c r="O7" s="17"/>
      <c r="P7" s="17"/>
      <c r="Q7" s="17"/>
    </row>
    <row r="8" spans="1:17" ht="12" customHeight="1">
      <c r="A8" s="5"/>
      <c r="B8" s="7"/>
      <c r="H8" s="17"/>
      <c r="I8" s="17"/>
      <c r="J8" s="17"/>
      <c r="K8" s="17"/>
      <c r="M8" s="8"/>
      <c r="N8" s="8"/>
      <c r="O8" s="22"/>
      <c r="P8" s="22"/>
      <c r="Q8" s="22"/>
    </row>
    <row r="9" spans="1:19" ht="12" customHeight="1">
      <c r="A9" s="5"/>
      <c r="B9" s="7"/>
      <c r="M9" t="s">
        <v>15</v>
      </c>
      <c r="N9" t="s">
        <v>16</v>
      </c>
      <c r="O9" t="s">
        <v>17</v>
      </c>
      <c r="P9" t="s">
        <v>44</v>
      </c>
      <c r="R9" s="23" t="s">
        <v>18</v>
      </c>
      <c r="S9" s="24"/>
    </row>
    <row r="10" spans="1:19" ht="27.75" customHeight="1">
      <c r="A10" s="5"/>
      <c r="B10" s="13" t="s">
        <v>3</v>
      </c>
      <c r="C10" s="13" t="s">
        <v>0</v>
      </c>
      <c r="D10" s="13" t="s">
        <v>4</v>
      </c>
      <c r="E10" s="40" t="s">
        <v>27</v>
      </c>
      <c r="F10" s="40"/>
      <c r="H10" s="25" t="s">
        <v>19</v>
      </c>
      <c r="I10" s="25" t="s">
        <v>19</v>
      </c>
      <c r="J10" s="25"/>
      <c r="K10" s="25"/>
      <c r="L10" s="25"/>
      <c r="M10" s="13" t="s">
        <v>20</v>
      </c>
      <c r="N10" s="13" t="s">
        <v>20</v>
      </c>
      <c r="O10" s="13" t="s">
        <v>20</v>
      </c>
      <c r="P10" s="13" t="s">
        <v>20</v>
      </c>
      <c r="Q10" s="25"/>
      <c r="R10" s="26" t="s">
        <v>21</v>
      </c>
      <c r="S10" s="26" t="s">
        <v>22</v>
      </c>
    </row>
    <row r="11" spans="1:19" ht="12.75">
      <c r="A11" s="5"/>
      <c r="B11" s="4" t="s">
        <v>2</v>
      </c>
      <c r="C11" s="2" t="s">
        <v>6</v>
      </c>
      <c r="D11" s="39" t="s">
        <v>5</v>
      </c>
      <c r="E11" s="39" t="s">
        <v>14</v>
      </c>
      <c r="F11" s="39"/>
      <c r="H11" s="17" t="s">
        <v>5</v>
      </c>
      <c r="I11" s="17" t="s">
        <v>5</v>
      </c>
      <c r="J11" s="17"/>
      <c r="K11" s="17"/>
      <c r="L11" s="17"/>
      <c r="M11" s="8" t="s">
        <v>5</v>
      </c>
      <c r="N11" s="8" t="s">
        <v>5</v>
      </c>
      <c r="O11" s="8" t="s">
        <v>5</v>
      </c>
      <c r="P11" s="8" t="s">
        <v>5</v>
      </c>
      <c r="Q11" s="17"/>
      <c r="R11" s="27" t="s">
        <v>5</v>
      </c>
      <c r="S11" s="27" t="s">
        <v>5</v>
      </c>
    </row>
    <row r="12" spans="1:17" ht="12.75">
      <c r="A12" s="5"/>
      <c r="C12" s="2"/>
      <c r="H12" s="17"/>
      <c r="I12" s="17"/>
      <c r="J12" s="17"/>
      <c r="K12" s="17"/>
      <c r="L12" s="17"/>
      <c r="M12" s="8"/>
      <c r="N12" s="8"/>
      <c r="O12" s="8"/>
      <c r="P12" s="8"/>
      <c r="Q12" s="17"/>
    </row>
    <row r="13" spans="1:19" ht="12.75">
      <c r="A13" s="5"/>
      <c r="B13" s="8">
        <v>0</v>
      </c>
      <c r="C13" s="8">
        <v>100</v>
      </c>
      <c r="D13" s="8">
        <v>2.5</v>
      </c>
      <c r="E13" s="39">
        <f>D13*0.5</f>
        <v>1.25</v>
      </c>
      <c r="F13" s="39"/>
      <c r="G13" s="8">
        <v>0</v>
      </c>
      <c r="H13" s="8">
        <v>2.5</v>
      </c>
      <c r="I13" s="17">
        <v>2.5</v>
      </c>
      <c r="J13" s="17">
        <v>2.5</v>
      </c>
      <c r="K13" s="38">
        <v>2.5</v>
      </c>
      <c r="L13" s="19"/>
      <c r="M13" s="28">
        <f>IF(H13&gt;H$7,(H13-H$7),0)</f>
        <v>0</v>
      </c>
      <c r="N13" s="28">
        <f>IF(I13&gt;I$7,(I13-I$7),0)</f>
        <v>0</v>
      </c>
      <c r="O13" s="28">
        <f>IF(J13&gt;J$7,(J13-J$7),0)</f>
        <v>0</v>
      </c>
      <c r="P13" s="28">
        <f>IF(K13&gt;K$7,(K13-K$7),0)</f>
        <v>0</v>
      </c>
      <c r="Q13" s="19"/>
      <c r="R13" s="29">
        <f>I13-N13</f>
        <v>2.5</v>
      </c>
      <c r="S13" s="29">
        <f>N13</f>
        <v>0</v>
      </c>
    </row>
    <row r="14" spans="1:19" ht="12.75">
      <c r="A14" s="5"/>
      <c r="B14" s="8">
        <v>0.5</v>
      </c>
      <c r="C14" s="8">
        <v>120</v>
      </c>
      <c r="D14" s="8">
        <v>18</v>
      </c>
      <c r="E14" s="39">
        <f>E13+D14*0.5</f>
        <v>10.25</v>
      </c>
      <c r="F14" s="39"/>
      <c r="G14" s="8">
        <v>0.5</v>
      </c>
      <c r="H14" s="17">
        <v>18</v>
      </c>
      <c r="I14" s="38">
        <v>18</v>
      </c>
      <c r="J14" s="38">
        <v>18</v>
      </c>
      <c r="K14" s="38">
        <v>18</v>
      </c>
      <c r="L14" s="19"/>
      <c r="M14" s="28">
        <f aca="true" t="shared" si="0" ref="M14:M36">IF(H14&gt;H$7,(H14-H$7),0)</f>
        <v>4</v>
      </c>
      <c r="N14" s="28">
        <f aca="true" t="shared" si="1" ref="N14:N36">IF(I14&gt;I$7,(I14-I$7),0)</f>
        <v>2</v>
      </c>
      <c r="O14" s="28">
        <f aca="true" t="shared" si="2" ref="O14:O36">IF(J14&gt;J$7,(J14-J$7),0)</f>
        <v>3.333333333333334</v>
      </c>
      <c r="P14" s="28">
        <f aca="true" t="shared" si="3" ref="P14:P36">IF(K14&gt;K$7,(K14-K$7),0)</f>
        <v>8.25</v>
      </c>
      <c r="Q14" s="19"/>
      <c r="R14" s="29">
        <f aca="true" t="shared" si="4" ref="R14:R36">I14-N14</f>
        <v>16</v>
      </c>
      <c r="S14" s="29">
        <f aca="true" t="shared" si="5" ref="S14:S36">N14</f>
        <v>2</v>
      </c>
    </row>
    <row r="15" spans="1:19" ht="12.75">
      <c r="A15" s="5"/>
      <c r="B15" s="8">
        <v>1</v>
      </c>
      <c r="C15" s="8">
        <v>230</v>
      </c>
      <c r="D15" s="8">
        <v>26</v>
      </c>
      <c r="E15" s="39">
        <f aca="true" t="shared" si="6" ref="E15:E36">E14+D15*0.5</f>
        <v>23.25</v>
      </c>
      <c r="F15" s="39"/>
      <c r="G15" s="8">
        <v>1</v>
      </c>
      <c r="H15" s="38">
        <v>26</v>
      </c>
      <c r="I15" s="38">
        <v>26</v>
      </c>
      <c r="J15" s="38">
        <v>26</v>
      </c>
      <c r="K15" s="38">
        <v>26</v>
      </c>
      <c r="L15" s="19"/>
      <c r="M15" s="28">
        <f t="shared" si="0"/>
        <v>12</v>
      </c>
      <c r="N15" s="28">
        <f t="shared" si="1"/>
        <v>10</v>
      </c>
      <c r="O15" s="28">
        <f t="shared" si="2"/>
        <v>11.333333333333334</v>
      </c>
      <c r="P15" s="28">
        <f t="shared" si="3"/>
        <v>16.25</v>
      </c>
      <c r="Q15" s="19"/>
      <c r="R15" s="29">
        <f t="shared" si="4"/>
        <v>16</v>
      </c>
      <c r="S15" s="29">
        <f t="shared" si="5"/>
        <v>10</v>
      </c>
    </row>
    <row r="16" spans="1:19" ht="12.75">
      <c r="A16" s="5"/>
      <c r="B16" s="8">
        <v>1.5</v>
      </c>
      <c r="C16" s="8">
        <v>570</v>
      </c>
      <c r="D16" s="8">
        <v>12</v>
      </c>
      <c r="E16" s="39">
        <f t="shared" si="6"/>
        <v>29.25</v>
      </c>
      <c r="F16" s="39"/>
      <c r="G16" s="8">
        <v>1.5</v>
      </c>
      <c r="H16" s="8">
        <v>12</v>
      </c>
      <c r="I16" s="17">
        <v>12</v>
      </c>
      <c r="J16" s="38">
        <v>12</v>
      </c>
      <c r="K16" s="38">
        <v>12</v>
      </c>
      <c r="L16" s="19"/>
      <c r="M16" s="28">
        <f t="shared" si="0"/>
        <v>0</v>
      </c>
      <c r="N16" s="28">
        <f t="shared" si="1"/>
        <v>0</v>
      </c>
      <c r="O16" s="28">
        <f t="shared" si="2"/>
        <v>0</v>
      </c>
      <c r="P16" s="28">
        <f t="shared" si="3"/>
        <v>2.25</v>
      </c>
      <c r="Q16" s="19"/>
      <c r="R16" s="29">
        <f t="shared" si="4"/>
        <v>12</v>
      </c>
      <c r="S16" s="29">
        <f t="shared" si="5"/>
        <v>0</v>
      </c>
    </row>
    <row r="17" spans="1:19" ht="12.75">
      <c r="A17" s="5"/>
      <c r="B17" s="8">
        <v>2</v>
      </c>
      <c r="C17" s="8">
        <v>1170</v>
      </c>
      <c r="D17" s="8">
        <v>4</v>
      </c>
      <c r="E17" s="39">
        <f t="shared" si="6"/>
        <v>31.25</v>
      </c>
      <c r="F17" s="39"/>
      <c r="G17" s="8">
        <v>2</v>
      </c>
      <c r="H17" s="8">
        <v>4</v>
      </c>
      <c r="I17" s="8">
        <v>4</v>
      </c>
      <c r="J17" s="8">
        <v>4</v>
      </c>
      <c r="K17" s="38">
        <v>4</v>
      </c>
      <c r="L17" s="19"/>
      <c r="M17" s="28">
        <f t="shared" si="0"/>
        <v>0</v>
      </c>
      <c r="N17" s="28">
        <f t="shared" si="1"/>
        <v>0</v>
      </c>
      <c r="O17" s="28">
        <f t="shared" si="2"/>
        <v>0</v>
      </c>
      <c r="P17" s="28">
        <f t="shared" si="3"/>
        <v>0</v>
      </c>
      <c r="Q17" s="19"/>
      <c r="R17" s="29">
        <f t="shared" si="4"/>
        <v>4</v>
      </c>
      <c r="S17" s="29">
        <f t="shared" si="5"/>
        <v>0</v>
      </c>
    </row>
    <row r="18" spans="1:19" ht="12.75">
      <c r="A18" s="5"/>
      <c r="B18" s="8">
        <v>2.5</v>
      </c>
      <c r="C18" s="8">
        <v>1950</v>
      </c>
      <c r="D18" s="8">
        <v>8</v>
      </c>
      <c r="E18" s="39">
        <f t="shared" si="6"/>
        <v>35.25</v>
      </c>
      <c r="F18" s="39"/>
      <c r="G18" s="8">
        <v>2.5</v>
      </c>
      <c r="H18" s="8">
        <v>8</v>
      </c>
      <c r="I18" s="8">
        <v>8</v>
      </c>
      <c r="J18" s="8">
        <v>8</v>
      </c>
      <c r="K18" s="38">
        <v>8</v>
      </c>
      <c r="L18" s="19"/>
      <c r="M18" s="28">
        <f t="shared" si="0"/>
        <v>0</v>
      </c>
      <c r="N18" s="28">
        <f t="shared" si="1"/>
        <v>0</v>
      </c>
      <c r="O18" s="28">
        <f t="shared" si="2"/>
        <v>0</v>
      </c>
      <c r="P18" s="28">
        <f t="shared" si="3"/>
        <v>0</v>
      </c>
      <c r="Q18" s="19"/>
      <c r="R18" s="29">
        <f t="shared" si="4"/>
        <v>8</v>
      </c>
      <c r="S18" s="29">
        <f t="shared" si="5"/>
        <v>0</v>
      </c>
    </row>
    <row r="19" spans="1:19" ht="12.75">
      <c r="A19" s="5"/>
      <c r="B19" s="8">
        <v>3</v>
      </c>
      <c r="C19" s="8">
        <v>2600</v>
      </c>
      <c r="D19" s="8">
        <v>2</v>
      </c>
      <c r="E19" s="39">
        <f t="shared" si="6"/>
        <v>36.25</v>
      </c>
      <c r="F19" s="39"/>
      <c r="G19" s="8">
        <v>3</v>
      </c>
      <c r="H19" s="8">
        <v>2</v>
      </c>
      <c r="I19" s="8">
        <v>2</v>
      </c>
      <c r="J19" s="8">
        <v>2</v>
      </c>
      <c r="K19" s="8">
        <v>2</v>
      </c>
      <c r="L19" s="19"/>
      <c r="M19" s="28">
        <f t="shared" si="0"/>
        <v>0</v>
      </c>
      <c r="N19" s="28">
        <f t="shared" si="1"/>
        <v>0</v>
      </c>
      <c r="O19" s="28">
        <f t="shared" si="2"/>
        <v>0</v>
      </c>
      <c r="P19" s="28">
        <f t="shared" si="3"/>
        <v>0</v>
      </c>
      <c r="Q19" s="19"/>
      <c r="R19" s="29">
        <f t="shared" si="4"/>
        <v>2</v>
      </c>
      <c r="S19" s="29">
        <f t="shared" si="5"/>
        <v>0</v>
      </c>
    </row>
    <row r="20" spans="1:19" ht="12.75">
      <c r="A20" s="5"/>
      <c r="B20" s="8">
        <v>3.5</v>
      </c>
      <c r="C20" s="8">
        <v>2750</v>
      </c>
      <c r="D20" s="8">
        <v>0</v>
      </c>
      <c r="E20" s="39">
        <f t="shared" si="6"/>
        <v>36.25</v>
      </c>
      <c r="F20" s="39"/>
      <c r="G20" s="8">
        <v>3.5</v>
      </c>
      <c r="H20" s="8">
        <v>0</v>
      </c>
      <c r="I20" s="8">
        <v>0</v>
      </c>
      <c r="J20" s="8">
        <v>0</v>
      </c>
      <c r="K20" s="8">
        <v>0</v>
      </c>
      <c r="L20" s="19"/>
      <c r="M20" s="28">
        <f t="shared" si="0"/>
        <v>0</v>
      </c>
      <c r="N20" s="28">
        <f t="shared" si="1"/>
        <v>0</v>
      </c>
      <c r="O20" s="28">
        <f t="shared" si="2"/>
        <v>0</v>
      </c>
      <c r="P20" s="28">
        <f t="shared" si="3"/>
        <v>0</v>
      </c>
      <c r="Q20" s="19"/>
      <c r="R20" s="29">
        <f t="shared" si="4"/>
        <v>0</v>
      </c>
      <c r="S20" s="29">
        <f t="shared" si="5"/>
        <v>0</v>
      </c>
    </row>
    <row r="21" spans="1:19" ht="12.75">
      <c r="A21" s="5"/>
      <c r="B21" s="8">
        <v>4</v>
      </c>
      <c r="C21" s="8">
        <v>2300</v>
      </c>
      <c r="D21" s="8">
        <v>0</v>
      </c>
      <c r="E21" s="39">
        <f t="shared" si="6"/>
        <v>36.25</v>
      </c>
      <c r="F21" s="39"/>
      <c r="G21" s="8">
        <v>4</v>
      </c>
      <c r="H21" s="8">
        <v>0</v>
      </c>
      <c r="I21" s="8">
        <v>0</v>
      </c>
      <c r="J21" s="8">
        <v>0</v>
      </c>
      <c r="K21" s="8">
        <v>0</v>
      </c>
      <c r="L21" s="19"/>
      <c r="M21" s="28">
        <f t="shared" si="0"/>
        <v>0</v>
      </c>
      <c r="N21" s="28">
        <f t="shared" si="1"/>
        <v>0</v>
      </c>
      <c r="O21" s="28">
        <f t="shared" si="2"/>
        <v>0</v>
      </c>
      <c r="P21" s="28">
        <f t="shared" si="3"/>
        <v>0</v>
      </c>
      <c r="Q21" s="19"/>
      <c r="R21" s="29">
        <f t="shared" si="4"/>
        <v>0</v>
      </c>
      <c r="S21" s="29">
        <f t="shared" si="5"/>
        <v>0</v>
      </c>
    </row>
    <row r="22" spans="1:19" ht="12.75">
      <c r="A22" s="5"/>
      <c r="B22" s="8">
        <v>4.5</v>
      </c>
      <c r="C22" s="8">
        <v>1740</v>
      </c>
      <c r="D22" s="8">
        <v>0</v>
      </c>
      <c r="E22" s="39">
        <f t="shared" si="6"/>
        <v>36.25</v>
      </c>
      <c r="F22" s="39"/>
      <c r="G22" s="8">
        <v>4.5</v>
      </c>
      <c r="H22" s="8">
        <v>0</v>
      </c>
      <c r="I22" s="8">
        <v>0</v>
      </c>
      <c r="J22" s="8">
        <v>0</v>
      </c>
      <c r="K22" s="8">
        <v>0</v>
      </c>
      <c r="L22" s="19"/>
      <c r="M22" s="28">
        <f t="shared" si="0"/>
        <v>0</v>
      </c>
      <c r="N22" s="28">
        <f t="shared" si="1"/>
        <v>0</v>
      </c>
      <c r="O22" s="28">
        <f t="shared" si="2"/>
        <v>0</v>
      </c>
      <c r="P22" s="28">
        <f t="shared" si="3"/>
        <v>0</v>
      </c>
      <c r="Q22" s="19"/>
      <c r="R22" s="29">
        <f t="shared" si="4"/>
        <v>0</v>
      </c>
      <c r="S22" s="29">
        <f t="shared" si="5"/>
        <v>0</v>
      </c>
    </row>
    <row r="23" spans="1:19" ht="12.75">
      <c r="A23" s="5"/>
      <c r="B23" s="8">
        <v>5</v>
      </c>
      <c r="C23" s="8">
        <v>1360</v>
      </c>
      <c r="D23" s="8">
        <v>0</v>
      </c>
      <c r="E23" s="39">
        <f t="shared" si="6"/>
        <v>36.25</v>
      </c>
      <c r="F23" s="39"/>
      <c r="G23" s="8">
        <v>5</v>
      </c>
      <c r="H23" s="8">
        <v>0</v>
      </c>
      <c r="I23" s="8">
        <v>0</v>
      </c>
      <c r="J23" s="8">
        <v>0</v>
      </c>
      <c r="K23" s="8">
        <v>0</v>
      </c>
      <c r="L23" s="19"/>
      <c r="M23" s="28">
        <f t="shared" si="0"/>
        <v>0</v>
      </c>
      <c r="N23" s="28">
        <f t="shared" si="1"/>
        <v>0</v>
      </c>
      <c r="O23" s="28">
        <f t="shared" si="2"/>
        <v>0</v>
      </c>
      <c r="P23" s="28">
        <f t="shared" si="3"/>
        <v>0</v>
      </c>
      <c r="Q23" s="19"/>
      <c r="R23" s="29">
        <f t="shared" si="4"/>
        <v>0</v>
      </c>
      <c r="S23" s="29">
        <f t="shared" si="5"/>
        <v>0</v>
      </c>
    </row>
    <row r="24" spans="1:19" ht="12.75">
      <c r="A24" s="5"/>
      <c r="B24" s="8">
        <v>5.5</v>
      </c>
      <c r="C24" s="8">
        <v>1060</v>
      </c>
      <c r="D24" s="8">
        <v>0</v>
      </c>
      <c r="E24" s="39">
        <f t="shared" si="6"/>
        <v>36.25</v>
      </c>
      <c r="F24" s="39"/>
      <c r="G24" s="8">
        <v>5.5</v>
      </c>
      <c r="H24" s="8">
        <v>0</v>
      </c>
      <c r="I24" s="8">
        <v>0</v>
      </c>
      <c r="J24" s="8">
        <v>0</v>
      </c>
      <c r="K24" s="8">
        <v>0</v>
      </c>
      <c r="L24" s="19"/>
      <c r="M24" s="28">
        <f t="shared" si="0"/>
        <v>0</v>
      </c>
      <c r="N24" s="28">
        <f t="shared" si="1"/>
        <v>0</v>
      </c>
      <c r="O24" s="28">
        <f t="shared" si="2"/>
        <v>0</v>
      </c>
      <c r="P24" s="28">
        <f t="shared" si="3"/>
        <v>0</v>
      </c>
      <c r="Q24" s="19"/>
      <c r="R24" s="29">
        <f t="shared" si="4"/>
        <v>0</v>
      </c>
      <c r="S24" s="29">
        <f t="shared" si="5"/>
        <v>0</v>
      </c>
    </row>
    <row r="25" spans="1:19" ht="12.75">
      <c r="A25" s="5"/>
      <c r="B25" s="8">
        <v>6</v>
      </c>
      <c r="C25" s="8">
        <v>850</v>
      </c>
      <c r="D25" s="8">
        <v>0</v>
      </c>
      <c r="E25" s="39">
        <f t="shared" si="6"/>
        <v>36.25</v>
      </c>
      <c r="F25" s="39"/>
      <c r="G25" s="8">
        <v>6</v>
      </c>
      <c r="H25" s="8">
        <v>0</v>
      </c>
      <c r="I25" s="8">
        <v>0</v>
      </c>
      <c r="J25" s="8">
        <v>0</v>
      </c>
      <c r="K25" s="8">
        <v>0</v>
      </c>
      <c r="L25" s="19"/>
      <c r="M25" s="28">
        <f t="shared" si="0"/>
        <v>0</v>
      </c>
      <c r="N25" s="28">
        <f t="shared" si="1"/>
        <v>0</v>
      </c>
      <c r="O25" s="28">
        <f t="shared" si="2"/>
        <v>0</v>
      </c>
      <c r="P25" s="28">
        <f t="shared" si="3"/>
        <v>0</v>
      </c>
      <c r="Q25" s="19"/>
      <c r="R25" s="29">
        <f t="shared" si="4"/>
        <v>0</v>
      </c>
      <c r="S25" s="29">
        <f t="shared" si="5"/>
        <v>0</v>
      </c>
    </row>
    <row r="26" spans="1:19" ht="12.75">
      <c r="A26" s="5"/>
      <c r="B26" s="8">
        <v>6.5</v>
      </c>
      <c r="C26" s="8">
        <v>650</v>
      </c>
      <c r="D26" s="8">
        <v>0</v>
      </c>
      <c r="E26" s="39">
        <f t="shared" si="6"/>
        <v>36.25</v>
      </c>
      <c r="F26" s="39"/>
      <c r="G26" s="8">
        <v>6.5</v>
      </c>
      <c r="H26" s="8">
        <v>0</v>
      </c>
      <c r="I26" s="8">
        <v>0</v>
      </c>
      <c r="J26" s="8">
        <v>0</v>
      </c>
      <c r="K26" s="8">
        <v>0</v>
      </c>
      <c r="L26" s="19"/>
      <c r="M26" s="28">
        <f t="shared" si="0"/>
        <v>0</v>
      </c>
      <c r="N26" s="28">
        <f t="shared" si="1"/>
        <v>0</v>
      </c>
      <c r="O26" s="28">
        <f t="shared" si="2"/>
        <v>0</v>
      </c>
      <c r="P26" s="28">
        <f t="shared" si="3"/>
        <v>0</v>
      </c>
      <c r="Q26" s="19"/>
      <c r="R26" s="29">
        <f t="shared" si="4"/>
        <v>0</v>
      </c>
      <c r="S26" s="29">
        <f t="shared" si="5"/>
        <v>0</v>
      </c>
    </row>
    <row r="27" spans="1:19" ht="12.75">
      <c r="A27" s="5"/>
      <c r="B27" s="8">
        <v>7</v>
      </c>
      <c r="C27" s="8">
        <v>530</v>
      </c>
      <c r="D27" s="8">
        <v>0</v>
      </c>
      <c r="E27" s="39">
        <f t="shared" si="6"/>
        <v>36.25</v>
      </c>
      <c r="F27" s="39"/>
      <c r="G27" s="8">
        <v>7</v>
      </c>
      <c r="H27" s="8">
        <v>0</v>
      </c>
      <c r="I27" s="8">
        <v>0</v>
      </c>
      <c r="J27" s="8">
        <v>0</v>
      </c>
      <c r="K27" s="8">
        <v>0</v>
      </c>
      <c r="L27" s="19"/>
      <c r="M27" s="28">
        <f t="shared" si="0"/>
        <v>0</v>
      </c>
      <c r="N27" s="28">
        <f t="shared" si="1"/>
        <v>0</v>
      </c>
      <c r="O27" s="28">
        <f t="shared" si="2"/>
        <v>0</v>
      </c>
      <c r="P27" s="28">
        <f t="shared" si="3"/>
        <v>0</v>
      </c>
      <c r="Q27" s="19"/>
      <c r="R27" s="29">
        <f t="shared" si="4"/>
        <v>0</v>
      </c>
      <c r="S27" s="29">
        <f t="shared" si="5"/>
        <v>0</v>
      </c>
    </row>
    <row r="28" spans="1:19" ht="12.75">
      <c r="A28" s="5"/>
      <c r="B28" s="8">
        <v>7.5</v>
      </c>
      <c r="C28" s="8">
        <v>480</v>
      </c>
      <c r="D28" s="8">
        <v>0</v>
      </c>
      <c r="E28" s="39">
        <f t="shared" si="6"/>
        <v>36.25</v>
      </c>
      <c r="F28" s="39"/>
      <c r="G28" s="8">
        <v>7.5</v>
      </c>
      <c r="H28" s="8">
        <v>0</v>
      </c>
      <c r="I28" s="8">
        <v>0</v>
      </c>
      <c r="J28" s="8">
        <v>0</v>
      </c>
      <c r="K28" s="8">
        <v>0</v>
      </c>
      <c r="L28" s="19"/>
      <c r="M28" s="28">
        <f t="shared" si="0"/>
        <v>0</v>
      </c>
      <c r="N28" s="28">
        <f t="shared" si="1"/>
        <v>0</v>
      </c>
      <c r="O28" s="28">
        <f t="shared" si="2"/>
        <v>0</v>
      </c>
      <c r="P28" s="28">
        <f t="shared" si="3"/>
        <v>0</v>
      </c>
      <c r="Q28" s="19"/>
      <c r="R28" s="29">
        <f t="shared" si="4"/>
        <v>0</v>
      </c>
      <c r="S28" s="29">
        <f t="shared" si="5"/>
        <v>0</v>
      </c>
    </row>
    <row r="29" spans="1:19" ht="12.75">
      <c r="A29" s="5"/>
      <c r="B29" s="8">
        <v>8</v>
      </c>
      <c r="C29" s="8">
        <v>450</v>
      </c>
      <c r="D29" s="8">
        <v>0</v>
      </c>
      <c r="E29" s="39">
        <f t="shared" si="6"/>
        <v>36.25</v>
      </c>
      <c r="F29" s="39"/>
      <c r="G29" s="8">
        <v>8</v>
      </c>
      <c r="H29" s="8">
        <v>0</v>
      </c>
      <c r="I29" s="8">
        <v>0</v>
      </c>
      <c r="J29" s="8">
        <v>0</v>
      </c>
      <c r="K29" s="8">
        <v>0</v>
      </c>
      <c r="L29" s="19"/>
      <c r="M29" s="28">
        <f t="shared" si="0"/>
        <v>0</v>
      </c>
      <c r="N29" s="28">
        <f t="shared" si="1"/>
        <v>0</v>
      </c>
      <c r="O29" s="28">
        <f t="shared" si="2"/>
        <v>0</v>
      </c>
      <c r="P29" s="28">
        <f t="shared" si="3"/>
        <v>0</v>
      </c>
      <c r="Q29" s="19"/>
      <c r="R29" s="29">
        <f t="shared" si="4"/>
        <v>0</v>
      </c>
      <c r="S29" s="29">
        <f t="shared" si="5"/>
        <v>0</v>
      </c>
    </row>
    <row r="30" spans="2:19" ht="12.75">
      <c r="B30" s="8">
        <v>8.5</v>
      </c>
      <c r="C30" s="8">
        <v>410</v>
      </c>
      <c r="D30" s="8">
        <v>0</v>
      </c>
      <c r="E30" s="39">
        <f t="shared" si="6"/>
        <v>36.25</v>
      </c>
      <c r="F30" s="39"/>
      <c r="G30" s="8">
        <v>8.5</v>
      </c>
      <c r="H30" s="8">
        <v>0</v>
      </c>
      <c r="I30" s="8">
        <v>0</v>
      </c>
      <c r="J30" s="8">
        <v>0</v>
      </c>
      <c r="K30" s="8">
        <v>0</v>
      </c>
      <c r="L30" s="19"/>
      <c r="M30" s="28">
        <f t="shared" si="0"/>
        <v>0</v>
      </c>
      <c r="N30" s="28">
        <f t="shared" si="1"/>
        <v>0</v>
      </c>
      <c r="O30" s="28">
        <f t="shared" si="2"/>
        <v>0</v>
      </c>
      <c r="P30" s="28">
        <f t="shared" si="3"/>
        <v>0</v>
      </c>
      <c r="Q30" s="19"/>
      <c r="R30" s="29">
        <f t="shared" si="4"/>
        <v>0</v>
      </c>
      <c r="S30" s="29">
        <f t="shared" si="5"/>
        <v>0</v>
      </c>
    </row>
    <row r="31" spans="2:19" ht="12.75">
      <c r="B31" s="8">
        <v>9</v>
      </c>
      <c r="C31" s="8">
        <v>370</v>
      </c>
      <c r="D31" s="8">
        <v>0</v>
      </c>
      <c r="E31" s="39">
        <f t="shared" si="6"/>
        <v>36.25</v>
      </c>
      <c r="F31" s="39"/>
      <c r="G31" s="8">
        <v>9</v>
      </c>
      <c r="H31" s="8">
        <v>0</v>
      </c>
      <c r="I31" s="8">
        <v>0</v>
      </c>
      <c r="J31" s="8">
        <v>0</v>
      </c>
      <c r="K31" s="8">
        <v>0</v>
      </c>
      <c r="M31" s="28">
        <f t="shared" si="0"/>
        <v>0</v>
      </c>
      <c r="N31" s="28">
        <f t="shared" si="1"/>
        <v>0</v>
      </c>
      <c r="O31" s="28">
        <f t="shared" si="2"/>
        <v>0</v>
      </c>
      <c r="P31" s="28">
        <f t="shared" si="3"/>
        <v>0</v>
      </c>
      <c r="Q31" s="19"/>
      <c r="R31" s="29">
        <f t="shared" si="4"/>
        <v>0</v>
      </c>
      <c r="S31" s="29">
        <f t="shared" si="5"/>
        <v>0</v>
      </c>
    </row>
    <row r="32" spans="2:19" ht="12.75">
      <c r="B32" s="8">
        <v>9.5</v>
      </c>
      <c r="C32" s="8">
        <v>330</v>
      </c>
      <c r="D32" s="8">
        <v>0</v>
      </c>
      <c r="E32" s="39">
        <f t="shared" si="6"/>
        <v>36.25</v>
      </c>
      <c r="F32" s="39"/>
      <c r="G32" s="8">
        <v>9.5</v>
      </c>
      <c r="H32" s="8">
        <v>0</v>
      </c>
      <c r="I32" s="8">
        <v>0</v>
      </c>
      <c r="J32" s="8">
        <v>0</v>
      </c>
      <c r="K32" s="8">
        <v>0</v>
      </c>
      <c r="M32" s="28">
        <f t="shared" si="0"/>
        <v>0</v>
      </c>
      <c r="N32" s="28">
        <f t="shared" si="1"/>
        <v>0</v>
      </c>
      <c r="O32" s="28">
        <f t="shared" si="2"/>
        <v>0</v>
      </c>
      <c r="P32" s="28">
        <f t="shared" si="3"/>
        <v>0</v>
      </c>
      <c r="Q32" s="19"/>
      <c r="R32" s="29">
        <f t="shared" si="4"/>
        <v>0</v>
      </c>
      <c r="S32" s="29">
        <f t="shared" si="5"/>
        <v>0</v>
      </c>
    </row>
    <row r="33" spans="2:19" ht="12.75">
      <c r="B33" s="8">
        <v>10</v>
      </c>
      <c r="C33" s="8">
        <v>300</v>
      </c>
      <c r="D33" s="8">
        <v>0</v>
      </c>
      <c r="E33" s="39">
        <f t="shared" si="6"/>
        <v>36.25</v>
      </c>
      <c r="F33" s="39"/>
      <c r="G33" s="8">
        <v>10</v>
      </c>
      <c r="H33" s="8">
        <v>0</v>
      </c>
      <c r="I33" s="8">
        <v>0</v>
      </c>
      <c r="J33" s="8">
        <v>0</v>
      </c>
      <c r="K33" s="8">
        <v>0</v>
      </c>
      <c r="M33" s="28">
        <f t="shared" si="0"/>
        <v>0</v>
      </c>
      <c r="N33" s="28">
        <f t="shared" si="1"/>
        <v>0</v>
      </c>
      <c r="O33" s="28">
        <f t="shared" si="2"/>
        <v>0</v>
      </c>
      <c r="P33" s="28">
        <f t="shared" si="3"/>
        <v>0</v>
      </c>
      <c r="Q33" s="19"/>
      <c r="R33" s="29">
        <f t="shared" si="4"/>
        <v>0</v>
      </c>
      <c r="S33" s="29">
        <f t="shared" si="5"/>
        <v>0</v>
      </c>
    </row>
    <row r="34" spans="2:19" ht="12.75">
      <c r="B34" s="8">
        <v>10.5</v>
      </c>
      <c r="C34" s="8">
        <v>270</v>
      </c>
      <c r="D34" s="8">
        <v>0</v>
      </c>
      <c r="E34" s="39">
        <f t="shared" si="6"/>
        <v>36.25</v>
      </c>
      <c r="F34" s="39"/>
      <c r="G34" s="8">
        <v>10.5</v>
      </c>
      <c r="H34" s="8">
        <v>0</v>
      </c>
      <c r="I34" s="8">
        <v>0</v>
      </c>
      <c r="J34" s="8">
        <v>0</v>
      </c>
      <c r="K34" s="8">
        <v>0</v>
      </c>
      <c r="M34" s="28">
        <f t="shared" si="0"/>
        <v>0</v>
      </c>
      <c r="N34" s="28">
        <f t="shared" si="1"/>
        <v>0</v>
      </c>
      <c r="O34" s="28">
        <f t="shared" si="2"/>
        <v>0</v>
      </c>
      <c r="P34" s="28">
        <f t="shared" si="3"/>
        <v>0</v>
      </c>
      <c r="Q34" s="19"/>
      <c r="R34" s="29">
        <f t="shared" si="4"/>
        <v>0</v>
      </c>
      <c r="S34" s="29">
        <f t="shared" si="5"/>
        <v>0</v>
      </c>
    </row>
    <row r="35" spans="2:19" ht="12.75">
      <c r="B35" s="8">
        <v>11</v>
      </c>
      <c r="C35" s="8">
        <v>250</v>
      </c>
      <c r="D35" s="8">
        <v>0</v>
      </c>
      <c r="E35" s="39">
        <f t="shared" si="6"/>
        <v>36.25</v>
      </c>
      <c r="F35" s="39"/>
      <c r="G35" s="8">
        <v>11</v>
      </c>
      <c r="H35" s="8">
        <v>0</v>
      </c>
      <c r="I35" s="8">
        <v>0</v>
      </c>
      <c r="J35" s="8">
        <v>0</v>
      </c>
      <c r="K35" s="8">
        <v>0</v>
      </c>
      <c r="M35" s="28">
        <f t="shared" si="0"/>
        <v>0</v>
      </c>
      <c r="N35" s="28">
        <f t="shared" si="1"/>
        <v>0</v>
      </c>
      <c r="O35" s="28">
        <f t="shared" si="2"/>
        <v>0</v>
      </c>
      <c r="P35" s="28">
        <f t="shared" si="3"/>
        <v>0</v>
      </c>
      <c r="Q35" s="19"/>
      <c r="R35" s="29">
        <f t="shared" si="4"/>
        <v>0</v>
      </c>
      <c r="S35" s="29">
        <f t="shared" si="5"/>
        <v>0</v>
      </c>
    </row>
    <row r="36" spans="2:19" ht="12.75">
      <c r="B36" s="8">
        <v>11.5</v>
      </c>
      <c r="C36" s="8">
        <v>220</v>
      </c>
      <c r="D36" s="8">
        <v>0</v>
      </c>
      <c r="E36" s="39">
        <f t="shared" si="6"/>
        <v>36.25</v>
      </c>
      <c r="F36" s="39"/>
      <c r="G36" s="8">
        <v>11.5</v>
      </c>
      <c r="H36" s="8">
        <v>0</v>
      </c>
      <c r="I36" s="8">
        <v>0</v>
      </c>
      <c r="J36" s="8">
        <v>0</v>
      </c>
      <c r="K36" s="8">
        <v>0</v>
      </c>
      <c r="L36" s="19"/>
      <c r="M36" s="28">
        <f t="shared" si="0"/>
        <v>0</v>
      </c>
      <c r="N36" s="28">
        <f t="shared" si="1"/>
        <v>0</v>
      </c>
      <c r="O36" s="28">
        <f t="shared" si="2"/>
        <v>0</v>
      </c>
      <c r="P36" s="28">
        <f t="shared" si="3"/>
        <v>0</v>
      </c>
      <c r="Q36" s="19"/>
      <c r="R36" s="29">
        <f t="shared" si="4"/>
        <v>0</v>
      </c>
      <c r="S36" s="29">
        <f t="shared" si="5"/>
        <v>0</v>
      </c>
    </row>
    <row r="37" spans="2:19" s="35" customFormat="1" ht="12.75">
      <c r="B37" s="36"/>
      <c r="C37" s="36"/>
      <c r="G37" s="17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31"/>
      <c r="S37" s="31"/>
    </row>
    <row r="38" spans="1:19" ht="12.75">
      <c r="A38" s="6"/>
      <c r="B38" s="2"/>
      <c r="C38" s="2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31"/>
      <c r="S38" s="31"/>
    </row>
    <row r="39" spans="2:19" ht="12.75">
      <c r="B39" s="2"/>
      <c r="C39" s="2"/>
      <c r="H39" s="19"/>
      <c r="I39" s="19"/>
      <c r="J39" s="19"/>
      <c r="K39" s="19"/>
      <c r="L39" s="20" t="s">
        <v>23</v>
      </c>
      <c r="M39" s="18">
        <f>SUM(M13:M37)/2</f>
        <v>8</v>
      </c>
      <c r="N39" s="18">
        <f>SUM(N13:N37)/2</f>
        <v>6</v>
      </c>
      <c r="O39" s="18">
        <f>SUM(O13:O37)/2</f>
        <v>7.333333333333334</v>
      </c>
      <c r="P39" s="18">
        <f>SUM(P13:P37)/2</f>
        <v>13.375</v>
      </c>
      <c r="Q39" s="19"/>
      <c r="R39" s="31"/>
      <c r="S39" s="31"/>
    </row>
    <row r="40" spans="2:19" ht="12.75">
      <c r="B40" s="2"/>
      <c r="D40" s="20" t="s">
        <v>26</v>
      </c>
      <c r="E40" s="41">
        <f>E36</f>
        <v>36.25</v>
      </c>
      <c r="F40" s="4" t="s">
        <v>14</v>
      </c>
      <c r="H40" s="19"/>
      <c r="I40" s="19"/>
      <c r="J40" s="19"/>
      <c r="K40" s="19"/>
      <c r="L40"/>
      <c r="O40"/>
      <c r="P40"/>
      <c r="Q40" s="32"/>
      <c r="R40" s="31"/>
      <c r="S40" s="31"/>
    </row>
    <row r="41" spans="2:19" ht="12.75">
      <c r="B41" s="2"/>
      <c r="C41" s="2"/>
      <c r="H41" s="19"/>
      <c r="I41" s="19"/>
      <c r="J41" s="19"/>
      <c r="K41" s="19"/>
      <c r="L41" s="20" t="s">
        <v>24</v>
      </c>
      <c r="M41" s="19">
        <f>E42</f>
        <v>6</v>
      </c>
      <c r="N41" s="19">
        <f>E42</f>
        <v>6</v>
      </c>
      <c r="O41" s="19">
        <f>E42</f>
        <v>6</v>
      </c>
      <c r="P41" s="19">
        <f>$E$42</f>
        <v>6</v>
      </c>
      <c r="Q41" s="19"/>
      <c r="R41" s="31"/>
      <c r="S41" s="31"/>
    </row>
    <row r="42" spans="2:19" ht="12.75">
      <c r="B42" s="2"/>
      <c r="D42" s="42" t="s">
        <v>28</v>
      </c>
      <c r="E42" s="41">
        <v>6</v>
      </c>
      <c r="F42" s="4" t="s">
        <v>14</v>
      </c>
      <c r="H42" s="19"/>
      <c r="I42" s="19"/>
      <c r="J42" s="19"/>
      <c r="K42" s="19"/>
      <c r="L42"/>
      <c r="R42" s="31"/>
      <c r="S42" s="31"/>
    </row>
    <row r="43" spans="2:19" ht="12.75">
      <c r="B43" s="2"/>
      <c r="C43" s="2"/>
      <c r="H43" s="19"/>
      <c r="I43" s="19"/>
      <c r="J43" s="19"/>
      <c r="K43" s="19"/>
      <c r="L43"/>
      <c r="M43" s="8" t="s">
        <v>25</v>
      </c>
      <c r="N43" s="58" t="s">
        <v>40</v>
      </c>
      <c r="O43" s="8" t="s">
        <v>25</v>
      </c>
      <c r="P43" s="8" t="s">
        <v>25</v>
      </c>
      <c r="Q43" s="17"/>
      <c r="R43" s="31"/>
      <c r="S43" s="31"/>
    </row>
    <row r="44" spans="2:19" ht="12.75">
      <c r="B44" s="2"/>
      <c r="C44" s="2"/>
      <c r="H44" s="19"/>
      <c r="I44" s="19"/>
      <c r="J44" s="19"/>
      <c r="K44" s="19"/>
      <c r="L44" s="19"/>
      <c r="N44" s="19"/>
      <c r="O44" s="19"/>
      <c r="P44" s="19"/>
      <c r="Q44" s="19"/>
      <c r="R44" s="31"/>
      <c r="S44" s="31"/>
    </row>
    <row r="45" spans="2:19" ht="12.75">
      <c r="B45" s="2"/>
      <c r="C45" s="2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31"/>
      <c r="S45" s="31"/>
    </row>
    <row r="46" spans="8:19" ht="12.75"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31"/>
      <c r="S46" s="31"/>
    </row>
    <row r="47" spans="8:19" ht="12.75"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31"/>
      <c r="S47" s="31"/>
    </row>
    <row r="48" spans="8:19" ht="12.75"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31"/>
      <c r="S48" s="31"/>
    </row>
    <row r="49" spans="8:19" ht="12.75"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31"/>
      <c r="S49" s="31"/>
    </row>
    <row r="50" spans="8:19" ht="12.75"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31"/>
      <c r="S50" s="31"/>
    </row>
    <row r="51" spans="8:19" ht="12.75"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31"/>
      <c r="S51" s="31"/>
    </row>
    <row r="52" spans="8:19" ht="12.75"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31"/>
      <c r="S52" s="31"/>
    </row>
    <row r="53" spans="8:19" ht="12.75"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31"/>
      <c r="S53" s="31"/>
    </row>
    <row r="54" spans="8:19" ht="12.75"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31"/>
      <c r="S54" s="31"/>
    </row>
    <row r="55" spans="8:19" ht="12.75"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31"/>
      <c r="S55" s="31"/>
    </row>
    <row r="56" spans="8:19" ht="12.75"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31"/>
      <c r="S56" s="31"/>
    </row>
    <row r="57" spans="8:19" ht="12.75"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31"/>
      <c r="S57" s="31"/>
    </row>
    <row r="58" spans="8:19" ht="12.75"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31"/>
      <c r="S58" s="31"/>
    </row>
    <row r="59" spans="8:19" ht="12.75"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31"/>
      <c r="S59" s="31"/>
    </row>
    <row r="60" spans="8:19" ht="12.75"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31"/>
      <c r="S60" s="31"/>
    </row>
    <row r="61" spans="8:19" ht="12.75"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31"/>
      <c r="S61" s="31"/>
    </row>
    <row r="62" spans="8:19" ht="12.75"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31"/>
      <c r="S62" s="31"/>
    </row>
    <row r="63" spans="8:19" ht="12.75"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31"/>
      <c r="S63" s="31"/>
    </row>
    <row r="64" spans="8:19" ht="12.75"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31"/>
      <c r="S64" s="31"/>
    </row>
    <row r="65" spans="8:19" ht="12.75"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31"/>
      <c r="S65" s="31"/>
    </row>
    <row r="66" spans="8:19" ht="12.75"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31"/>
      <c r="S66" s="31"/>
    </row>
    <row r="67" spans="8:19" ht="12.75"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31"/>
      <c r="S67" s="31"/>
    </row>
    <row r="68" spans="8:19" ht="12.75"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31"/>
      <c r="S68" s="31"/>
    </row>
    <row r="69" spans="8:19" ht="12.75"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31"/>
      <c r="S69" s="31"/>
    </row>
    <row r="70" spans="8:19" ht="12.75"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31"/>
      <c r="S70" s="31"/>
    </row>
    <row r="71" spans="8:19" ht="12.75"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31"/>
      <c r="S71" s="31"/>
    </row>
    <row r="72" spans="8:19" ht="12.75"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31"/>
      <c r="S72" s="31"/>
    </row>
    <row r="73" spans="8:19" ht="12.75"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31"/>
      <c r="S73" s="31"/>
    </row>
    <row r="74" spans="8:19" ht="12.75"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31"/>
      <c r="S74" s="31"/>
    </row>
    <row r="75" spans="8:19" ht="12.75"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31"/>
      <c r="S75" s="31"/>
    </row>
    <row r="76" spans="8:19" ht="12.75"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31"/>
      <c r="S76" s="31"/>
    </row>
    <row r="77" spans="8:19" ht="12.75"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31"/>
      <c r="S77" s="31"/>
    </row>
    <row r="78" spans="8:19" ht="12.75"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31"/>
      <c r="S78" s="31"/>
    </row>
    <row r="79" spans="8:19" ht="12.75"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31"/>
      <c r="S79" s="31"/>
    </row>
    <row r="80" spans="8:19" ht="12.75"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31"/>
      <c r="S80" s="31"/>
    </row>
    <row r="81" spans="8:19" ht="12.75"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31"/>
      <c r="S81" s="31"/>
    </row>
    <row r="82" spans="8:19" ht="12.75"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31"/>
      <c r="S82" s="31"/>
    </row>
    <row r="83" spans="8:19" ht="12.75"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31"/>
      <c r="S83" s="31"/>
    </row>
    <row r="84" spans="8:19" ht="12.75"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31"/>
      <c r="S84" s="31"/>
    </row>
    <row r="85" spans="8:19" ht="12.75"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4"/>
      <c r="S85" s="14"/>
    </row>
    <row r="86" spans="8:19" ht="12.75"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4"/>
      <c r="S86" s="14"/>
    </row>
    <row r="87" spans="8:19" ht="12.75"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4"/>
      <c r="S87" s="14"/>
    </row>
    <row r="88" spans="8:19" ht="12.75"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4"/>
      <c r="S88" s="14"/>
    </row>
    <row r="89" spans="8:19" ht="12.75"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4"/>
      <c r="S89" s="14"/>
    </row>
    <row r="90" spans="8:19" ht="12.75"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4"/>
      <c r="S90" s="14"/>
    </row>
    <row r="91" spans="8:19" ht="12.75"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4"/>
      <c r="S91" s="14"/>
    </row>
    <row r="92" spans="8:19" ht="12.75"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4"/>
      <c r="S92" s="14"/>
    </row>
    <row r="93" spans="8:17" ht="12.75">
      <c r="H93" s="19"/>
      <c r="I93" s="19"/>
      <c r="J93" s="19"/>
      <c r="K93" s="19"/>
      <c r="L93" s="19"/>
      <c r="M93" s="19"/>
      <c r="N93" s="19"/>
      <c r="O93" s="19"/>
      <c r="P93" s="19"/>
      <c r="Q93" s="19"/>
    </row>
    <row r="94" spans="8:17" ht="12.75">
      <c r="H94" s="19"/>
      <c r="I94" s="19"/>
      <c r="J94" s="19"/>
      <c r="K94" s="19"/>
      <c r="L94" s="19"/>
      <c r="M94" s="19"/>
      <c r="N94" s="19"/>
      <c r="O94" s="19"/>
      <c r="P94" s="19"/>
      <c r="Q94" s="19"/>
    </row>
    <row r="95" spans="8:17" ht="12.75">
      <c r="H95" s="19"/>
      <c r="I95" s="19"/>
      <c r="J95" s="19"/>
      <c r="K95" s="19"/>
      <c r="L95" s="19"/>
      <c r="M95" s="19"/>
      <c r="N95" s="19"/>
      <c r="O95" s="19"/>
      <c r="P95" s="19"/>
      <c r="Q95" s="19"/>
    </row>
    <row r="96" spans="8:17" ht="12.75">
      <c r="H96" s="19"/>
      <c r="I96" s="19"/>
      <c r="J96" s="19"/>
      <c r="K96" s="19"/>
      <c r="L96" s="19"/>
      <c r="M96" s="19"/>
      <c r="N96" s="19"/>
      <c r="O96" s="19"/>
      <c r="P96" s="19"/>
      <c r="Q96" s="19"/>
    </row>
    <row r="97" spans="8:17" ht="12.75">
      <c r="H97" s="19"/>
      <c r="I97" s="19"/>
      <c r="J97" s="19"/>
      <c r="K97" s="19"/>
      <c r="L97" s="19"/>
      <c r="M97" s="19"/>
      <c r="N97" s="19"/>
      <c r="O97" s="19"/>
      <c r="P97" s="19"/>
      <c r="Q97" s="19"/>
    </row>
    <row r="98" spans="8:17" ht="12.75">
      <c r="H98" s="19"/>
      <c r="I98" s="19"/>
      <c r="J98" s="19"/>
      <c r="K98" s="19"/>
      <c r="L98" s="19"/>
      <c r="M98" s="19"/>
      <c r="N98" s="19"/>
      <c r="O98" s="19"/>
      <c r="P98" s="19"/>
      <c r="Q98" s="19"/>
    </row>
    <row r="99" spans="8:17" ht="12.75">
      <c r="H99" s="19"/>
      <c r="I99" s="19"/>
      <c r="J99" s="19"/>
      <c r="K99" s="19"/>
      <c r="L99" s="19"/>
      <c r="M99" s="19"/>
      <c r="N99" s="19"/>
      <c r="O99" s="19"/>
      <c r="P99" s="19"/>
      <c r="Q99" s="19"/>
    </row>
    <row r="100" spans="8:17" ht="12.75">
      <c r="H100" s="19"/>
      <c r="I100" s="19"/>
      <c r="J100" s="19"/>
      <c r="K100" s="19"/>
      <c r="L100" s="19"/>
      <c r="M100" s="19"/>
      <c r="N100" s="19"/>
      <c r="O100" s="19"/>
      <c r="P100" s="19"/>
      <c r="Q100" s="19"/>
    </row>
    <row r="101" spans="8:17" ht="12.75">
      <c r="H101" s="19"/>
      <c r="I101" s="19"/>
      <c r="J101" s="19"/>
      <c r="K101" s="19"/>
      <c r="L101" s="19"/>
      <c r="M101" s="19"/>
      <c r="N101" s="19"/>
      <c r="O101" s="19"/>
      <c r="P101" s="19"/>
      <c r="Q101" s="19"/>
    </row>
    <row r="102" spans="8:17" ht="12.75">
      <c r="H102" s="19"/>
      <c r="I102" s="19"/>
      <c r="J102" s="19"/>
      <c r="K102" s="19"/>
      <c r="L102" s="19"/>
      <c r="M102" s="19"/>
      <c r="N102" s="19"/>
      <c r="O102" s="19"/>
      <c r="P102" s="19"/>
      <c r="Q102" s="19"/>
    </row>
    <row r="103" spans="8:17" ht="12.75">
      <c r="H103" s="19"/>
      <c r="I103" s="19"/>
      <c r="J103" s="19"/>
      <c r="K103" s="19"/>
      <c r="L103" s="19"/>
      <c r="M103" s="19"/>
      <c r="N103" s="19"/>
      <c r="O103" s="19"/>
      <c r="P103" s="19"/>
      <c r="Q103" s="19"/>
    </row>
    <row r="104" spans="8:17" ht="12.75">
      <c r="H104" s="19"/>
      <c r="I104" s="19"/>
      <c r="J104" s="19"/>
      <c r="K104" s="19"/>
      <c r="L104" s="19"/>
      <c r="M104" s="19"/>
      <c r="N104" s="19"/>
      <c r="O104" s="19"/>
      <c r="P104" s="19"/>
      <c r="Q104" s="19"/>
    </row>
    <row r="105" spans="8:17" ht="12.75">
      <c r="H105" s="19"/>
      <c r="I105" s="19"/>
      <c r="J105" s="19"/>
      <c r="K105" s="19"/>
      <c r="L105" s="19"/>
      <c r="M105" s="19"/>
      <c r="N105" s="19"/>
      <c r="O105" s="19"/>
      <c r="P105" s="19"/>
      <c r="Q105" s="19"/>
    </row>
    <row r="106" spans="8:17" ht="12.75">
      <c r="H106" s="19"/>
      <c r="I106" s="19"/>
      <c r="J106" s="19"/>
      <c r="K106" s="19"/>
      <c r="L106" s="19"/>
      <c r="M106" s="19"/>
      <c r="N106" s="19"/>
      <c r="O106" s="19"/>
      <c r="P106" s="19"/>
      <c r="Q106" s="19"/>
    </row>
    <row r="107" spans="8:17" ht="12.75">
      <c r="H107" s="19"/>
      <c r="I107" s="19"/>
      <c r="J107" s="19"/>
      <c r="K107" s="19"/>
      <c r="L107" s="19"/>
      <c r="M107" s="19"/>
      <c r="N107" s="19"/>
      <c r="O107" s="19"/>
      <c r="P107" s="19"/>
      <c r="Q107" s="19"/>
    </row>
    <row r="108" spans="8:17" ht="12.75"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8:17" ht="12.75">
      <c r="H109" s="19"/>
      <c r="I109" s="19"/>
      <c r="J109" s="19"/>
      <c r="K109" s="19"/>
      <c r="L109" s="19"/>
      <c r="M109" s="19"/>
      <c r="N109" s="19"/>
      <c r="O109" s="19"/>
      <c r="P109" s="19"/>
      <c r="Q109" s="19"/>
    </row>
    <row r="110" spans="8:17" ht="12.75">
      <c r="H110" s="19"/>
      <c r="I110" s="19"/>
      <c r="J110" s="19"/>
      <c r="K110" s="19"/>
      <c r="L110" s="19"/>
      <c r="M110" s="19"/>
      <c r="N110" s="19"/>
      <c r="O110" s="19"/>
      <c r="P110" s="19"/>
      <c r="Q110" s="19"/>
    </row>
    <row r="111" spans="8:17" ht="12.75">
      <c r="H111" s="19"/>
      <c r="I111" s="19"/>
      <c r="J111" s="19"/>
      <c r="K111" s="19"/>
      <c r="L111" s="19"/>
      <c r="M111" s="19"/>
      <c r="N111" s="19"/>
      <c r="O111" s="19"/>
      <c r="P111" s="19"/>
      <c r="Q111" s="19"/>
    </row>
    <row r="112" spans="8:17" ht="12.75">
      <c r="H112" s="19"/>
      <c r="I112" s="19"/>
      <c r="J112" s="19"/>
      <c r="K112" s="19"/>
      <c r="L112" s="19"/>
      <c r="M112" s="19"/>
      <c r="N112" s="19"/>
      <c r="O112" s="19"/>
      <c r="P112" s="19"/>
      <c r="Q112" s="19"/>
    </row>
    <row r="113" spans="8:17" ht="12.75">
      <c r="H113" s="19"/>
      <c r="I113" s="19"/>
      <c r="J113" s="19"/>
      <c r="K113" s="19"/>
      <c r="L113" s="19"/>
      <c r="M113" s="19"/>
      <c r="N113" s="19"/>
      <c r="O113" s="19"/>
      <c r="P113" s="19"/>
      <c r="Q113" s="19"/>
    </row>
    <row r="114" spans="8:17" ht="12.75">
      <c r="H114" s="19"/>
      <c r="I114" s="19"/>
      <c r="J114" s="19"/>
      <c r="K114" s="19"/>
      <c r="L114" s="19"/>
      <c r="M114" s="19"/>
      <c r="N114" s="19"/>
      <c r="O114" s="19"/>
      <c r="P114" s="19"/>
      <c r="Q114" s="19"/>
    </row>
    <row r="115" spans="8:17" ht="12.75">
      <c r="H115" s="19"/>
      <c r="I115" s="19"/>
      <c r="J115" s="19"/>
      <c r="K115" s="19"/>
      <c r="L115" s="19"/>
      <c r="M115" s="19"/>
      <c r="N115" s="19"/>
      <c r="O115" s="19"/>
      <c r="P115" s="19"/>
      <c r="Q115" s="19"/>
    </row>
    <row r="116" spans="8:17" ht="12.75">
      <c r="H116" s="19"/>
      <c r="I116" s="19"/>
      <c r="J116" s="19"/>
      <c r="K116" s="19"/>
      <c r="L116" s="19"/>
      <c r="M116" s="19"/>
      <c r="N116" s="19"/>
      <c r="O116" s="19"/>
      <c r="P116" s="19"/>
      <c r="Q116" s="19"/>
    </row>
    <row r="117" spans="8:17" ht="12.75">
      <c r="H117" s="19"/>
      <c r="I117" s="19"/>
      <c r="J117" s="19"/>
      <c r="K117" s="19"/>
      <c r="L117" s="19"/>
      <c r="M117" s="19"/>
      <c r="N117" s="19"/>
      <c r="O117" s="19"/>
      <c r="P117" s="19"/>
      <c r="Q117" s="19"/>
    </row>
    <row r="118" spans="8:17" ht="12.75"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8:17" ht="12.75">
      <c r="H119" s="19"/>
      <c r="I119" s="19"/>
      <c r="J119" s="19"/>
      <c r="K119" s="19"/>
      <c r="L119" s="19"/>
      <c r="M119" s="19"/>
      <c r="N119" s="19"/>
      <c r="O119" s="19"/>
      <c r="P119" s="19"/>
      <c r="Q119" s="19"/>
    </row>
    <row r="120" spans="8:17" ht="12.75">
      <c r="H120" s="19"/>
      <c r="I120" s="19"/>
      <c r="J120" s="19"/>
      <c r="K120" s="19"/>
      <c r="L120" s="19"/>
      <c r="M120" s="19"/>
      <c r="N120" s="19"/>
      <c r="O120" s="19"/>
      <c r="P120" s="19"/>
      <c r="Q120" s="19"/>
    </row>
    <row r="121" spans="8:17" ht="12.75"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8:17" ht="12.75">
      <c r="H122" s="19"/>
      <c r="I122" s="19"/>
      <c r="J122" s="19"/>
      <c r="K122" s="19"/>
      <c r="L122" s="19"/>
      <c r="M122" s="19"/>
      <c r="N122" s="19"/>
      <c r="O122" s="19"/>
      <c r="P122" s="19"/>
      <c r="Q122" s="19"/>
    </row>
    <row r="123" spans="8:17" ht="12.75">
      <c r="H123" s="19"/>
      <c r="I123" s="19"/>
      <c r="J123" s="19"/>
      <c r="K123" s="19"/>
      <c r="L123" s="19"/>
      <c r="M123" s="19"/>
      <c r="N123" s="19"/>
      <c r="O123" s="19"/>
      <c r="P123" s="19"/>
      <c r="Q123" s="19"/>
    </row>
    <row r="124" spans="8:17" ht="12.75">
      <c r="H124" s="19"/>
      <c r="I124" s="19"/>
      <c r="J124" s="19"/>
      <c r="K124" s="19"/>
      <c r="L124" s="19"/>
      <c r="M124" s="19"/>
      <c r="N124" s="19"/>
      <c r="O124" s="19"/>
      <c r="P124" s="19"/>
      <c r="Q124" s="19"/>
    </row>
    <row r="125" spans="8:17" ht="12.75">
      <c r="H125" s="19"/>
      <c r="I125" s="19"/>
      <c r="J125" s="19"/>
      <c r="K125" s="19"/>
      <c r="L125" s="19"/>
      <c r="M125" s="19"/>
      <c r="N125" s="19"/>
      <c r="O125" s="19"/>
      <c r="P125" s="19"/>
      <c r="Q125" s="19"/>
    </row>
    <row r="126" spans="8:17" ht="12.75">
      <c r="H126" s="19"/>
      <c r="I126" s="19"/>
      <c r="J126" s="19"/>
      <c r="K126" s="19"/>
      <c r="L126" s="19"/>
      <c r="M126" s="19"/>
      <c r="N126" s="19"/>
      <c r="O126" s="19"/>
      <c r="P126" s="19"/>
      <c r="Q126" s="19"/>
    </row>
    <row r="127" spans="8:17" ht="12.75">
      <c r="H127" s="19"/>
      <c r="I127" s="19"/>
      <c r="J127" s="19"/>
      <c r="K127" s="19"/>
      <c r="L127" s="19"/>
      <c r="M127" s="19"/>
      <c r="N127" s="19"/>
      <c r="O127" s="19"/>
      <c r="P127" s="19"/>
      <c r="Q127" s="19"/>
    </row>
    <row r="128" spans="13:14" ht="12.75">
      <c r="M128" s="14"/>
      <c r="N128" s="14"/>
    </row>
    <row r="129" spans="8:17" ht="12.75">
      <c r="H129" s="30"/>
      <c r="I129" s="30"/>
      <c r="J129" s="30"/>
      <c r="K129" s="30"/>
      <c r="L129" s="30"/>
      <c r="M129" s="30"/>
      <c r="N129" s="30"/>
      <c r="O129" s="30"/>
      <c r="P129" s="30"/>
      <c r="Q129" s="30"/>
    </row>
    <row r="130" spans="8:17" ht="12.75">
      <c r="H130" s="33"/>
      <c r="I130" s="33"/>
      <c r="J130" s="33"/>
      <c r="K130" s="33"/>
      <c r="L130" s="33"/>
      <c r="M130" s="33"/>
      <c r="N130" s="33"/>
      <c r="O130" s="33"/>
      <c r="P130" s="33"/>
      <c r="Q130" s="33"/>
    </row>
    <row r="131" spans="13:14" ht="12.75">
      <c r="M131" s="14"/>
      <c r="N131" s="14"/>
    </row>
    <row r="132" spans="13:14" ht="12.75">
      <c r="M132" s="14"/>
      <c r="N132" s="14"/>
    </row>
    <row r="133" spans="13:14" ht="12.75">
      <c r="M133" s="14"/>
      <c r="N133" s="14"/>
    </row>
    <row r="134" spans="13:14" ht="12.75">
      <c r="M134" s="14"/>
      <c r="N134" s="14"/>
    </row>
    <row r="135" spans="13:14" ht="12.75">
      <c r="M135" s="14"/>
      <c r="N135" s="14"/>
    </row>
    <row r="136" spans="13:14" ht="12.75">
      <c r="M136" s="14"/>
      <c r="N136" s="14"/>
    </row>
    <row r="137" spans="13:14" ht="12.75">
      <c r="M137" s="14"/>
      <c r="N137" s="14"/>
    </row>
    <row r="138" spans="13:14" ht="12.75">
      <c r="M138" s="14"/>
      <c r="N138" s="14"/>
    </row>
    <row r="139" spans="13:14" ht="12.75">
      <c r="M139" s="14"/>
      <c r="N139" s="14"/>
    </row>
    <row r="140" spans="13:14" ht="12.75">
      <c r="M140" s="14"/>
      <c r="N140" s="14"/>
    </row>
    <row r="141" spans="13:14" ht="12.75">
      <c r="M141" s="14"/>
      <c r="N141" s="14"/>
    </row>
    <row r="142" spans="13:14" ht="12.75">
      <c r="M142" s="14"/>
      <c r="N142" s="14"/>
    </row>
    <row r="143" spans="13:14" ht="12.75">
      <c r="M143" s="14"/>
      <c r="N143" s="14"/>
    </row>
    <row r="144" spans="13:14" ht="12.75">
      <c r="M144" s="14"/>
      <c r="N144" s="14"/>
    </row>
    <row r="145" spans="13:14" ht="12.75">
      <c r="M145" s="14"/>
      <c r="N145" s="14"/>
    </row>
    <row r="146" spans="13:14" ht="12.75">
      <c r="M146" s="14"/>
      <c r="N146" s="14"/>
    </row>
    <row r="147" spans="13:14" ht="12.75">
      <c r="M147" s="14"/>
      <c r="N147" s="14"/>
    </row>
    <row r="148" spans="13:14" ht="12.75">
      <c r="M148" s="14"/>
      <c r="N148" s="14"/>
    </row>
    <row r="149" spans="13:14" ht="12.75">
      <c r="M149" s="14"/>
      <c r="N149" s="14"/>
    </row>
    <row r="150" spans="13:14" ht="12.75">
      <c r="M150" s="14"/>
      <c r="N150" s="14"/>
    </row>
    <row r="151" spans="13:14" ht="12.75">
      <c r="M151" s="14"/>
      <c r="N151" s="14"/>
    </row>
    <row r="152" spans="13:14" ht="12.75">
      <c r="M152" s="14"/>
      <c r="N152" s="14"/>
    </row>
    <row r="153" spans="13:14" ht="12.75">
      <c r="M153" s="14"/>
      <c r="N153" s="14"/>
    </row>
    <row r="154" spans="13:14" ht="12.75">
      <c r="M154" s="14"/>
      <c r="N154" s="14"/>
    </row>
    <row r="155" spans="13:14" ht="12.75">
      <c r="M155" s="14"/>
      <c r="N155" s="14"/>
    </row>
    <row r="156" spans="13:14" ht="12.75">
      <c r="M156" s="14"/>
      <c r="N156" s="14"/>
    </row>
    <row r="157" spans="13:14" ht="12.75">
      <c r="M157" s="14"/>
      <c r="N157" s="14"/>
    </row>
    <row r="158" spans="13:14" ht="12.75">
      <c r="M158" s="14"/>
      <c r="N158" s="14"/>
    </row>
    <row r="159" spans="13:14" ht="12.75">
      <c r="M159" s="14"/>
      <c r="N159" s="14"/>
    </row>
    <row r="160" spans="13:14" ht="12.75">
      <c r="M160" s="14"/>
      <c r="N160" s="14"/>
    </row>
    <row r="161" spans="13:14" ht="12.75">
      <c r="M161" s="14"/>
      <c r="N161" s="14"/>
    </row>
    <row r="162" spans="13:14" ht="12.75">
      <c r="M162" s="14"/>
      <c r="N162" s="14"/>
    </row>
    <row r="163" spans="13:14" ht="12.75">
      <c r="M163" s="14"/>
      <c r="N163" s="14"/>
    </row>
    <row r="164" spans="13:14" ht="12.75">
      <c r="M164" s="14"/>
      <c r="N164" s="14"/>
    </row>
    <row r="165" spans="13:14" ht="12.75">
      <c r="M165" s="14"/>
      <c r="N165" s="14"/>
    </row>
    <row r="166" spans="13:14" ht="12.75">
      <c r="M166" s="14"/>
      <c r="N166" s="14"/>
    </row>
    <row r="167" spans="13:14" ht="12.75">
      <c r="M167" s="14"/>
      <c r="N167" s="14"/>
    </row>
    <row r="168" spans="13:14" ht="12.75">
      <c r="M168" s="14"/>
      <c r="N168" s="14"/>
    </row>
    <row r="169" spans="13:14" ht="12.75">
      <c r="M169" s="14"/>
      <c r="N169" s="14"/>
    </row>
    <row r="170" spans="13:14" ht="12.75">
      <c r="M170" s="14"/>
      <c r="N170" s="14"/>
    </row>
    <row r="171" spans="13:14" ht="12.75">
      <c r="M171" s="14"/>
      <c r="N171" s="14"/>
    </row>
    <row r="172" spans="13:14" ht="12.75">
      <c r="M172" s="14"/>
      <c r="N172" s="14"/>
    </row>
    <row r="173" spans="13:14" ht="12.75">
      <c r="M173" s="14"/>
      <c r="N173" s="14"/>
    </row>
    <row r="174" spans="13:14" ht="12.75">
      <c r="M174" s="14"/>
      <c r="N174" s="14"/>
    </row>
    <row r="175" spans="13:14" ht="12.75">
      <c r="M175" s="14"/>
      <c r="N175" s="14"/>
    </row>
    <row r="176" spans="13:14" ht="12.75">
      <c r="M176" s="14"/>
      <c r="N176" s="14"/>
    </row>
    <row r="177" spans="13:14" ht="12.75">
      <c r="M177" s="14"/>
      <c r="N177" s="14"/>
    </row>
    <row r="178" spans="13:14" ht="12.75">
      <c r="M178" s="14"/>
      <c r="N178" s="14"/>
    </row>
    <row r="179" spans="13:14" ht="12.75">
      <c r="M179" s="14"/>
      <c r="N179" s="14"/>
    </row>
    <row r="180" spans="13:14" ht="12.75">
      <c r="M180" s="14"/>
      <c r="N180" s="14"/>
    </row>
    <row r="181" spans="13:14" ht="12.75">
      <c r="M181" s="14"/>
      <c r="N181" s="14"/>
    </row>
    <row r="182" spans="13:14" ht="12.75">
      <c r="M182" s="14"/>
      <c r="N182" s="14"/>
    </row>
    <row r="183" spans="13:14" ht="12.75">
      <c r="M183" s="14"/>
      <c r="N183" s="14"/>
    </row>
    <row r="184" spans="13:14" ht="12.75">
      <c r="M184" s="14"/>
      <c r="N184" s="14"/>
    </row>
    <row r="185" spans="13:14" ht="12.75">
      <c r="M185" s="14"/>
      <c r="N185" s="14"/>
    </row>
    <row r="186" spans="13:14" ht="12.75">
      <c r="M186" s="14"/>
      <c r="N186" s="14"/>
    </row>
    <row r="187" spans="13:14" ht="12.75">
      <c r="M187" s="14"/>
      <c r="N187" s="14"/>
    </row>
    <row r="188" spans="13:14" ht="12.75">
      <c r="M188" s="14"/>
      <c r="N188" s="14"/>
    </row>
    <row r="189" spans="13:14" ht="12.75">
      <c r="M189" s="14"/>
      <c r="N189" s="14"/>
    </row>
    <row r="190" spans="13:14" ht="12.75">
      <c r="M190" s="14"/>
      <c r="N190" s="14"/>
    </row>
    <row r="191" spans="13:14" ht="12.75">
      <c r="M191" s="14"/>
      <c r="N191" s="14"/>
    </row>
    <row r="192" spans="13:14" ht="12.75">
      <c r="M192" s="14"/>
      <c r="N192" s="14"/>
    </row>
    <row r="193" spans="13:14" ht="12.75">
      <c r="M193" s="14"/>
      <c r="N193" s="14"/>
    </row>
    <row r="194" spans="13:14" ht="12.75">
      <c r="M194" s="14"/>
      <c r="N194" s="14"/>
    </row>
    <row r="195" spans="13:14" ht="12.75">
      <c r="M195" s="14"/>
      <c r="N195" s="14"/>
    </row>
    <row r="196" spans="13:14" ht="12.75">
      <c r="M196" s="14"/>
      <c r="N196" s="14"/>
    </row>
    <row r="197" spans="13:14" ht="12.75">
      <c r="M197" s="14"/>
      <c r="N197" s="14"/>
    </row>
    <row r="198" spans="13:14" ht="12.75">
      <c r="M198" s="14"/>
      <c r="N198" s="14"/>
    </row>
    <row r="199" spans="13:14" ht="12.75">
      <c r="M199" s="14"/>
      <c r="N199" s="14"/>
    </row>
    <row r="200" spans="13:14" ht="12.75">
      <c r="M200" s="14"/>
      <c r="N200" s="14"/>
    </row>
    <row r="201" spans="13:14" ht="12.75">
      <c r="M201" s="14"/>
      <c r="N201" s="14"/>
    </row>
    <row r="202" spans="13:14" ht="12.75">
      <c r="M202" s="14"/>
      <c r="N202" s="14"/>
    </row>
    <row r="203" spans="13:14" ht="12.75">
      <c r="M203" s="14"/>
      <c r="N203" s="14"/>
    </row>
    <row r="204" spans="13:14" ht="12.75">
      <c r="M204" s="14"/>
      <c r="N204" s="14"/>
    </row>
    <row r="205" spans="13:14" ht="12.75">
      <c r="M205" s="14"/>
      <c r="N205" s="14"/>
    </row>
    <row r="206" spans="13:14" ht="12.75">
      <c r="M206" s="14"/>
      <c r="N206" s="14"/>
    </row>
    <row r="207" spans="13:14" ht="12.75">
      <c r="M207" s="14"/>
      <c r="N207" s="14"/>
    </row>
    <row r="208" spans="13:14" ht="12.75">
      <c r="M208" s="14"/>
      <c r="N208" s="14"/>
    </row>
    <row r="209" spans="13:14" ht="12.75">
      <c r="M209" s="14"/>
      <c r="N209" s="14"/>
    </row>
    <row r="210" spans="13:14" ht="12.75">
      <c r="M210" s="14"/>
      <c r="N210" s="14"/>
    </row>
    <row r="211" spans="13:14" ht="12.75">
      <c r="M211" s="14"/>
      <c r="N211" s="14"/>
    </row>
    <row r="212" spans="13:14" ht="12.75">
      <c r="M212" s="14"/>
      <c r="N212" s="14"/>
    </row>
    <row r="213" spans="13:14" ht="12.75">
      <c r="M213" s="14"/>
      <c r="N213" s="14"/>
    </row>
    <row r="214" spans="13:14" ht="12.75">
      <c r="M214" s="14"/>
      <c r="N214" s="14"/>
    </row>
    <row r="215" spans="13:14" ht="12.75">
      <c r="M215" s="14"/>
      <c r="N215" s="14"/>
    </row>
    <row r="216" spans="13:14" ht="12.75">
      <c r="M216" s="14"/>
      <c r="N216" s="14"/>
    </row>
    <row r="217" spans="13:14" ht="12.75">
      <c r="M217" s="14"/>
      <c r="N217" s="14"/>
    </row>
    <row r="218" spans="13:14" ht="12.75">
      <c r="M218" s="14"/>
      <c r="N218" s="14"/>
    </row>
    <row r="219" spans="13:14" ht="12.75">
      <c r="M219" s="14"/>
      <c r="N219" s="14"/>
    </row>
    <row r="220" spans="13:14" ht="12.75">
      <c r="M220" s="14"/>
      <c r="N220" s="14"/>
    </row>
    <row r="221" spans="13:14" ht="12.75">
      <c r="M221" s="14"/>
      <c r="N221" s="14"/>
    </row>
    <row r="222" spans="13:14" ht="12.75">
      <c r="M222" s="14"/>
      <c r="N222" s="14"/>
    </row>
    <row r="223" spans="13:14" ht="12.75">
      <c r="M223" s="14"/>
      <c r="N223" s="14"/>
    </row>
    <row r="224" spans="13:14" ht="12.75">
      <c r="M224" s="14"/>
      <c r="N224" s="14"/>
    </row>
    <row r="225" spans="13:14" ht="12.75">
      <c r="M225" s="14"/>
      <c r="N225" s="14"/>
    </row>
    <row r="226" spans="13:14" ht="12.75">
      <c r="M226" s="14"/>
      <c r="N226" s="14"/>
    </row>
    <row r="227" spans="13:14" ht="12.75">
      <c r="M227" s="14"/>
      <c r="N227" s="14"/>
    </row>
    <row r="228" spans="13:14" ht="12.75">
      <c r="M228" s="14"/>
      <c r="N228" s="14"/>
    </row>
    <row r="229" spans="13:14" ht="12.75">
      <c r="M229" s="14"/>
      <c r="N229" s="14"/>
    </row>
    <row r="230" spans="13:14" ht="12.75">
      <c r="M230" s="14"/>
      <c r="N230" s="14"/>
    </row>
    <row r="231" spans="13:14" ht="12.75">
      <c r="M231" s="14"/>
      <c r="N231" s="14"/>
    </row>
    <row r="232" spans="13:14" ht="12.75">
      <c r="M232" s="14"/>
      <c r="N232" s="14"/>
    </row>
    <row r="233" spans="13:14" ht="12.75">
      <c r="M233" s="14"/>
      <c r="N233" s="14"/>
    </row>
    <row r="234" spans="13:14" ht="12.75">
      <c r="M234" s="14"/>
      <c r="N234" s="14"/>
    </row>
    <row r="235" spans="13:14" ht="12.75">
      <c r="M235" s="14"/>
      <c r="N235" s="14"/>
    </row>
    <row r="236" spans="13:14" ht="12.75">
      <c r="M236" s="14"/>
      <c r="N236" s="14"/>
    </row>
    <row r="237" spans="13:14" ht="12.75">
      <c r="M237" s="14"/>
      <c r="N237" s="1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3:T237"/>
  <sheetViews>
    <sheetView zoomScale="75" zoomScaleNormal="75" workbookViewId="0" topLeftCell="A1">
      <selection activeCell="B4" sqref="B4"/>
    </sheetView>
  </sheetViews>
  <sheetFormatPr defaultColWidth="9.140625" defaultRowHeight="12.75"/>
  <cols>
    <col min="1" max="4" width="9.140625" style="4" customWidth="1"/>
    <col min="5" max="6" width="12.421875" style="4" customWidth="1"/>
    <col min="7" max="7" width="10.00390625" style="4" customWidth="1"/>
    <col min="8" max="8" width="11.421875" style="14" customWidth="1"/>
    <col min="9" max="10" width="9.8515625" style="14" bestFit="1" customWidth="1"/>
    <col min="11" max="12" width="9.8515625" style="14" customWidth="1"/>
    <col min="13" max="13" width="9.8515625" style="14" bestFit="1" customWidth="1"/>
    <col min="14" max="15" width="9.8515625" style="0" bestFit="1" customWidth="1"/>
    <col min="16" max="17" width="9.8515625" style="14" bestFit="1" customWidth="1"/>
    <col min="18" max="18" width="9.8515625" style="14" customWidth="1"/>
    <col min="19" max="19" width="12.7109375" style="0" bestFit="1" customWidth="1"/>
    <col min="20" max="20" width="14.00390625" style="0" bestFit="1" customWidth="1"/>
    <col min="21" max="16384" width="9.140625" style="4" customWidth="1"/>
  </cols>
  <sheetData>
    <row r="3" spans="2:18" ht="20.25">
      <c r="B3" s="1" t="s">
        <v>63</v>
      </c>
      <c r="H3" s="16"/>
      <c r="I3" s="16"/>
      <c r="J3" s="16"/>
      <c r="K3" s="16"/>
      <c r="L3" s="16"/>
      <c r="M3" s="16"/>
      <c r="N3" s="15"/>
      <c r="O3" s="15"/>
      <c r="P3" s="16"/>
      <c r="Q3" s="16"/>
      <c r="R3" s="16"/>
    </row>
    <row r="4" spans="2:14" ht="12" customHeight="1">
      <c r="B4" s="7"/>
      <c r="M4" s="34"/>
      <c r="N4" s="34"/>
    </row>
    <row r="5" spans="2:18" ht="12" customHeight="1">
      <c r="B5" s="7"/>
      <c r="D5" s="20" t="s">
        <v>46</v>
      </c>
      <c r="E5" s="61">
        <v>6</v>
      </c>
      <c r="F5" s="61">
        <f>E13</f>
        <v>1.25</v>
      </c>
      <c r="G5" s="4" t="s">
        <v>45</v>
      </c>
      <c r="H5" s="37" t="s">
        <v>41</v>
      </c>
      <c r="I5" s="17">
        <v>0.5</v>
      </c>
      <c r="J5" s="17">
        <v>1</v>
      </c>
      <c r="K5" s="17">
        <v>1.5</v>
      </c>
      <c r="L5" s="17">
        <v>3</v>
      </c>
      <c r="N5" s="18"/>
      <c r="O5" s="18"/>
      <c r="P5" s="21"/>
      <c r="Q5" s="21"/>
      <c r="R5" s="21"/>
    </row>
    <row r="6" spans="2:18" ht="12" customHeight="1">
      <c r="B6" s="7"/>
      <c r="F6" s="61">
        <f>E5-F5</f>
        <v>4.75</v>
      </c>
      <c r="H6" s="37" t="s">
        <v>42</v>
      </c>
      <c r="I6" s="19">
        <f>I15/2</f>
        <v>13</v>
      </c>
      <c r="J6" s="19">
        <f>(J14/2+J15/2)</f>
        <v>17.25</v>
      </c>
      <c r="K6" s="19">
        <f>0.5*(K16+K15+K14)</f>
        <v>23.25</v>
      </c>
      <c r="L6" s="19">
        <f>0.5*(L16+L15+L14+L18+L17+L13)</f>
        <v>29.25</v>
      </c>
      <c r="N6" s="8"/>
      <c r="O6" s="8"/>
      <c r="P6" s="17"/>
      <c r="Q6" s="17"/>
      <c r="R6" s="17"/>
    </row>
    <row r="7" spans="2:18" ht="12" customHeight="1">
      <c r="B7" s="7"/>
      <c r="H7" s="37" t="s">
        <v>43</v>
      </c>
      <c r="I7" s="59">
        <f>(I6-$E$44)/I5</f>
        <v>14</v>
      </c>
      <c r="J7" s="60">
        <f>(J6-$E$44)/J5</f>
        <v>11.25</v>
      </c>
      <c r="K7" s="19">
        <f>(K6-$E$44)/K5</f>
        <v>11.5</v>
      </c>
      <c r="L7" s="19">
        <f>(L6-$E$44)/L5</f>
        <v>7.75</v>
      </c>
      <c r="P7" s="17"/>
      <c r="Q7" s="17"/>
      <c r="R7" s="17"/>
    </row>
    <row r="8" spans="1:18" ht="12" customHeight="1">
      <c r="A8" s="5"/>
      <c r="B8" s="7"/>
      <c r="I8" s="17"/>
      <c r="J8" s="17"/>
      <c r="K8" s="17"/>
      <c r="L8" s="17"/>
      <c r="N8" s="8"/>
      <c r="O8" s="8"/>
      <c r="P8" s="22"/>
      <c r="Q8" s="22"/>
      <c r="R8" s="22"/>
    </row>
    <row r="9" spans="1:20" ht="12" customHeight="1">
      <c r="A9" s="5"/>
      <c r="B9" s="7"/>
      <c r="N9" t="s">
        <v>15</v>
      </c>
      <c r="O9" t="s">
        <v>16</v>
      </c>
      <c r="P9" t="s">
        <v>17</v>
      </c>
      <c r="Q9" t="s">
        <v>44</v>
      </c>
      <c r="S9" s="23" t="s">
        <v>18</v>
      </c>
      <c r="T9" s="24"/>
    </row>
    <row r="10" spans="1:20" ht="27.75" customHeight="1">
      <c r="A10" s="5"/>
      <c r="B10" s="13" t="s">
        <v>3</v>
      </c>
      <c r="C10" s="13" t="s">
        <v>0</v>
      </c>
      <c r="D10" s="13" t="s">
        <v>4</v>
      </c>
      <c r="E10" s="40" t="s">
        <v>27</v>
      </c>
      <c r="F10" s="40" t="s">
        <v>47</v>
      </c>
      <c r="G10" s="40" t="s">
        <v>48</v>
      </c>
      <c r="I10" s="25" t="s">
        <v>19</v>
      </c>
      <c r="J10" s="25" t="s">
        <v>19</v>
      </c>
      <c r="K10" s="25"/>
      <c r="L10" s="25"/>
      <c r="M10" s="25"/>
      <c r="N10" s="13" t="s">
        <v>20</v>
      </c>
      <c r="O10" s="13" t="s">
        <v>20</v>
      </c>
      <c r="P10" s="13" t="s">
        <v>20</v>
      </c>
      <c r="Q10" s="13" t="s">
        <v>20</v>
      </c>
      <c r="R10" s="25"/>
      <c r="S10" s="26" t="s">
        <v>21</v>
      </c>
      <c r="T10" s="26" t="s">
        <v>22</v>
      </c>
    </row>
    <row r="11" spans="1:20" ht="12.75">
      <c r="A11" s="5"/>
      <c r="B11" s="4" t="s">
        <v>2</v>
      </c>
      <c r="C11" s="2" t="s">
        <v>6</v>
      </c>
      <c r="D11" s="39" t="s">
        <v>5</v>
      </c>
      <c r="E11" s="39" t="s">
        <v>14</v>
      </c>
      <c r="F11" s="39" t="s">
        <v>14</v>
      </c>
      <c r="G11" s="39" t="s">
        <v>14</v>
      </c>
      <c r="I11" s="17" t="s">
        <v>5</v>
      </c>
      <c r="J11" s="17" t="s">
        <v>5</v>
      </c>
      <c r="K11" s="17"/>
      <c r="L11" s="17"/>
      <c r="M11" s="17"/>
      <c r="N11" s="8" t="s">
        <v>5</v>
      </c>
      <c r="O11" s="8" t="s">
        <v>5</v>
      </c>
      <c r="P11" s="8" t="s">
        <v>5</v>
      </c>
      <c r="Q11" s="8" t="s">
        <v>5</v>
      </c>
      <c r="R11" s="17"/>
      <c r="S11" s="27" t="s">
        <v>5</v>
      </c>
      <c r="T11" s="27" t="s">
        <v>5</v>
      </c>
    </row>
    <row r="12" spans="1:18" ht="12.75">
      <c r="A12" s="5"/>
      <c r="C12" s="2"/>
      <c r="I12" s="17"/>
      <c r="J12" s="17"/>
      <c r="K12" s="17"/>
      <c r="L12" s="17"/>
      <c r="M12" s="17"/>
      <c r="N12" s="8"/>
      <c r="O12" s="8"/>
      <c r="P12" s="8"/>
      <c r="Q12" s="8"/>
      <c r="R12" s="17"/>
    </row>
    <row r="13" spans="1:20" ht="12.75">
      <c r="A13" s="5"/>
      <c r="B13" s="8">
        <v>0</v>
      </c>
      <c r="C13" s="8">
        <v>100</v>
      </c>
      <c r="D13" s="8">
        <v>2.5</v>
      </c>
      <c r="E13" s="39">
        <f>D13*0.5</f>
        <v>1.25</v>
      </c>
      <c r="F13" s="61">
        <f>E13*2</f>
        <v>2.5</v>
      </c>
      <c r="G13" s="41">
        <f aca="true" t="shared" si="0" ref="G13:G36">D13-F13</f>
        <v>0</v>
      </c>
      <c r="H13" s="8">
        <v>0</v>
      </c>
      <c r="I13" s="39">
        <v>0</v>
      </c>
      <c r="J13" s="39">
        <v>0</v>
      </c>
      <c r="K13" s="39">
        <v>0</v>
      </c>
      <c r="L13" s="66">
        <v>0</v>
      </c>
      <c r="M13" s="19"/>
      <c r="N13" s="28">
        <f>IF(I13&gt;I$7,(I13-I$7),0)</f>
        <v>0</v>
      </c>
      <c r="O13" s="28">
        <f>IF(J13&gt;J$7,(J13-J$7),0)</f>
        <v>0</v>
      </c>
      <c r="P13" s="28">
        <f>IF(K13&gt;K$7,(K13-K$7),0)</f>
        <v>0</v>
      </c>
      <c r="Q13" s="28">
        <f>IF(L13&gt;L$7,(L13-L$7),0)</f>
        <v>0</v>
      </c>
      <c r="R13" s="19"/>
      <c r="S13" s="29">
        <f>J13-N13+F13</f>
        <v>2.5</v>
      </c>
      <c r="T13" s="29">
        <f>N13</f>
        <v>0</v>
      </c>
    </row>
    <row r="14" spans="1:20" ht="12.75">
      <c r="A14" s="5"/>
      <c r="B14" s="8">
        <v>0.5</v>
      </c>
      <c r="C14" s="8">
        <v>120</v>
      </c>
      <c r="D14" s="8">
        <v>18</v>
      </c>
      <c r="E14" s="39">
        <f aca="true" t="shared" si="1" ref="E14:E36">E13+D14*0.5</f>
        <v>10.25</v>
      </c>
      <c r="F14" s="61">
        <f>(6-1.25)*2</f>
        <v>9.5</v>
      </c>
      <c r="G14" s="41">
        <f t="shared" si="0"/>
        <v>8.5</v>
      </c>
      <c r="H14" s="8">
        <v>0.5</v>
      </c>
      <c r="I14" s="39">
        <v>8.5</v>
      </c>
      <c r="J14" s="66">
        <v>8.5</v>
      </c>
      <c r="K14" s="66">
        <v>8.5</v>
      </c>
      <c r="L14" s="66">
        <v>8.5</v>
      </c>
      <c r="M14" s="19"/>
      <c r="N14" s="28">
        <f aca="true" t="shared" si="2" ref="N14:N36">IF(I14&gt;I$7,(I14-I$7),0)</f>
        <v>0</v>
      </c>
      <c r="O14" s="28">
        <f aca="true" t="shared" si="3" ref="O14:O36">IF(J14&gt;J$7,(J14-J$7),0)</f>
        <v>0</v>
      </c>
      <c r="P14" s="28">
        <f aca="true" t="shared" si="4" ref="P14:P36">IF(K14&gt;K$7,(K14-K$7),0)</f>
        <v>0</v>
      </c>
      <c r="Q14" s="28">
        <f aca="true" t="shared" si="5" ref="Q14:Q36">IF(L14&gt;L$7,(L14-L$7),0)</f>
        <v>0.75</v>
      </c>
      <c r="R14" s="19"/>
      <c r="S14" s="29">
        <f>J14-N14+F14</f>
        <v>18</v>
      </c>
      <c r="T14" s="29">
        <f aca="true" t="shared" si="6" ref="T14:T36">N14</f>
        <v>0</v>
      </c>
    </row>
    <row r="15" spans="1:20" ht="12.75">
      <c r="A15" s="5"/>
      <c r="B15" s="8">
        <v>1</v>
      </c>
      <c r="C15" s="8">
        <v>230</v>
      </c>
      <c r="D15" s="8">
        <v>26</v>
      </c>
      <c r="E15" s="39">
        <f t="shared" si="1"/>
        <v>23.25</v>
      </c>
      <c r="F15" s="62"/>
      <c r="G15" s="41">
        <f t="shared" si="0"/>
        <v>26</v>
      </c>
      <c r="H15" s="8">
        <v>1</v>
      </c>
      <c r="I15" s="66">
        <v>26</v>
      </c>
      <c r="J15" s="66">
        <v>26</v>
      </c>
      <c r="K15" s="66">
        <v>26</v>
      </c>
      <c r="L15" s="66">
        <v>26</v>
      </c>
      <c r="M15" s="19"/>
      <c r="N15" s="28">
        <f t="shared" si="2"/>
        <v>12</v>
      </c>
      <c r="O15" s="28">
        <f t="shared" si="3"/>
        <v>14.75</v>
      </c>
      <c r="P15" s="28">
        <f t="shared" si="4"/>
        <v>14.5</v>
      </c>
      <c r="Q15" s="28">
        <f t="shared" si="5"/>
        <v>18.25</v>
      </c>
      <c r="R15" s="19"/>
      <c r="S15" s="29">
        <f aca="true" t="shared" si="7" ref="S15:S36">J15-N15</f>
        <v>14</v>
      </c>
      <c r="T15" s="29">
        <f t="shared" si="6"/>
        <v>12</v>
      </c>
    </row>
    <row r="16" spans="1:20" ht="12.75">
      <c r="A16" s="5"/>
      <c r="B16" s="8">
        <v>1.5</v>
      </c>
      <c r="C16" s="8">
        <v>570</v>
      </c>
      <c r="D16" s="8">
        <v>12</v>
      </c>
      <c r="E16" s="39">
        <f t="shared" si="1"/>
        <v>29.25</v>
      </c>
      <c r="F16" s="62"/>
      <c r="G16" s="41">
        <f t="shared" si="0"/>
        <v>12</v>
      </c>
      <c r="H16" s="8">
        <v>1.5</v>
      </c>
      <c r="I16" s="39">
        <v>12</v>
      </c>
      <c r="J16" s="39">
        <v>12</v>
      </c>
      <c r="K16" s="66">
        <v>12</v>
      </c>
      <c r="L16" s="66">
        <v>12</v>
      </c>
      <c r="M16" s="19"/>
      <c r="N16" s="28">
        <f t="shared" si="2"/>
        <v>0</v>
      </c>
      <c r="O16" s="28">
        <f t="shared" si="3"/>
        <v>0.75</v>
      </c>
      <c r="P16" s="28">
        <f t="shared" si="4"/>
        <v>0.5</v>
      </c>
      <c r="Q16" s="28">
        <f t="shared" si="5"/>
        <v>4.25</v>
      </c>
      <c r="R16" s="19"/>
      <c r="S16" s="29">
        <f t="shared" si="7"/>
        <v>12</v>
      </c>
      <c r="T16" s="29">
        <f t="shared" si="6"/>
        <v>0</v>
      </c>
    </row>
    <row r="17" spans="1:20" ht="12.75">
      <c r="A17" s="5"/>
      <c r="B17" s="8">
        <v>2</v>
      </c>
      <c r="C17" s="8">
        <v>1170</v>
      </c>
      <c r="D17" s="8">
        <v>4</v>
      </c>
      <c r="E17" s="39">
        <f t="shared" si="1"/>
        <v>31.25</v>
      </c>
      <c r="F17" s="62"/>
      <c r="G17" s="41">
        <f t="shared" si="0"/>
        <v>4</v>
      </c>
      <c r="H17" s="8">
        <v>2</v>
      </c>
      <c r="I17" s="39">
        <v>4</v>
      </c>
      <c r="J17" s="39">
        <v>4</v>
      </c>
      <c r="K17" s="39">
        <v>4</v>
      </c>
      <c r="L17" s="66">
        <v>4</v>
      </c>
      <c r="M17" s="19"/>
      <c r="N17" s="28">
        <f t="shared" si="2"/>
        <v>0</v>
      </c>
      <c r="O17" s="28">
        <f t="shared" si="3"/>
        <v>0</v>
      </c>
      <c r="P17" s="28">
        <f t="shared" si="4"/>
        <v>0</v>
      </c>
      <c r="Q17" s="28">
        <f t="shared" si="5"/>
        <v>0</v>
      </c>
      <c r="R17" s="19"/>
      <c r="S17" s="29">
        <f t="shared" si="7"/>
        <v>4</v>
      </c>
      <c r="T17" s="29">
        <f t="shared" si="6"/>
        <v>0</v>
      </c>
    </row>
    <row r="18" spans="1:20" ht="12.75">
      <c r="A18" s="5"/>
      <c r="B18" s="8">
        <v>2.5</v>
      </c>
      <c r="C18" s="8">
        <v>1950</v>
      </c>
      <c r="D18" s="8">
        <v>8</v>
      </c>
      <c r="E18" s="39">
        <f t="shared" si="1"/>
        <v>35.25</v>
      </c>
      <c r="F18" s="62"/>
      <c r="G18" s="41">
        <f t="shared" si="0"/>
        <v>8</v>
      </c>
      <c r="H18" s="8">
        <v>2.5</v>
      </c>
      <c r="I18" s="39">
        <v>8</v>
      </c>
      <c r="J18" s="39">
        <v>8</v>
      </c>
      <c r="K18" s="39">
        <v>8</v>
      </c>
      <c r="L18" s="66">
        <v>8</v>
      </c>
      <c r="M18" s="19"/>
      <c r="N18" s="28">
        <f t="shared" si="2"/>
        <v>0</v>
      </c>
      <c r="O18" s="28">
        <f t="shared" si="3"/>
        <v>0</v>
      </c>
      <c r="P18" s="28">
        <f t="shared" si="4"/>
        <v>0</v>
      </c>
      <c r="Q18" s="28">
        <f t="shared" si="5"/>
        <v>0.25</v>
      </c>
      <c r="R18" s="19"/>
      <c r="S18" s="29">
        <f t="shared" si="7"/>
        <v>8</v>
      </c>
      <c r="T18" s="29">
        <f t="shared" si="6"/>
        <v>0</v>
      </c>
    </row>
    <row r="19" spans="1:20" ht="12.75">
      <c r="A19" s="5"/>
      <c r="B19" s="8">
        <v>3</v>
      </c>
      <c r="C19" s="8">
        <v>2600</v>
      </c>
      <c r="D19" s="8">
        <v>2</v>
      </c>
      <c r="E19" s="39">
        <f t="shared" si="1"/>
        <v>36.25</v>
      </c>
      <c r="F19" s="62"/>
      <c r="G19" s="41">
        <f t="shared" si="0"/>
        <v>2</v>
      </c>
      <c r="H19" s="8">
        <v>3</v>
      </c>
      <c r="I19" s="39">
        <v>2</v>
      </c>
      <c r="J19" s="39">
        <v>2</v>
      </c>
      <c r="K19" s="39">
        <v>2</v>
      </c>
      <c r="L19" s="39">
        <v>2</v>
      </c>
      <c r="M19" s="19"/>
      <c r="N19" s="28">
        <f t="shared" si="2"/>
        <v>0</v>
      </c>
      <c r="O19" s="28">
        <f t="shared" si="3"/>
        <v>0</v>
      </c>
      <c r="P19" s="28">
        <f t="shared" si="4"/>
        <v>0</v>
      </c>
      <c r="Q19" s="28">
        <f t="shared" si="5"/>
        <v>0</v>
      </c>
      <c r="R19" s="19"/>
      <c r="S19" s="29">
        <f t="shared" si="7"/>
        <v>2</v>
      </c>
      <c r="T19" s="29">
        <f t="shared" si="6"/>
        <v>0</v>
      </c>
    </row>
    <row r="20" spans="1:20" ht="12.75">
      <c r="A20" s="5"/>
      <c r="B20" s="8">
        <v>3.5</v>
      </c>
      <c r="C20" s="8">
        <v>2750</v>
      </c>
      <c r="D20" s="8">
        <v>0</v>
      </c>
      <c r="E20" s="39">
        <f t="shared" si="1"/>
        <v>36.25</v>
      </c>
      <c r="F20" s="62"/>
      <c r="G20" s="41">
        <f t="shared" si="0"/>
        <v>0</v>
      </c>
      <c r="H20" s="8">
        <v>3.5</v>
      </c>
      <c r="I20" s="39">
        <v>0</v>
      </c>
      <c r="J20" s="39">
        <v>0</v>
      </c>
      <c r="K20" s="39">
        <v>0</v>
      </c>
      <c r="L20" s="39">
        <v>0</v>
      </c>
      <c r="M20" s="19"/>
      <c r="N20" s="28">
        <f t="shared" si="2"/>
        <v>0</v>
      </c>
      <c r="O20" s="28">
        <f t="shared" si="3"/>
        <v>0</v>
      </c>
      <c r="P20" s="28">
        <f t="shared" si="4"/>
        <v>0</v>
      </c>
      <c r="Q20" s="28">
        <f t="shared" si="5"/>
        <v>0</v>
      </c>
      <c r="R20" s="19"/>
      <c r="S20" s="29">
        <f t="shared" si="7"/>
        <v>0</v>
      </c>
      <c r="T20" s="29">
        <f t="shared" si="6"/>
        <v>0</v>
      </c>
    </row>
    <row r="21" spans="1:20" ht="12.75">
      <c r="A21" s="5"/>
      <c r="B21" s="8">
        <v>4</v>
      </c>
      <c r="C21" s="8">
        <v>2300</v>
      </c>
      <c r="D21" s="8">
        <v>0</v>
      </c>
      <c r="E21" s="39">
        <f t="shared" si="1"/>
        <v>36.25</v>
      </c>
      <c r="F21" s="62"/>
      <c r="G21" s="41">
        <f t="shared" si="0"/>
        <v>0</v>
      </c>
      <c r="H21" s="8">
        <v>4</v>
      </c>
      <c r="I21" s="39">
        <v>0</v>
      </c>
      <c r="J21" s="39">
        <v>0</v>
      </c>
      <c r="K21" s="39">
        <v>0</v>
      </c>
      <c r="L21" s="39">
        <v>0</v>
      </c>
      <c r="M21" s="19"/>
      <c r="N21" s="28">
        <f t="shared" si="2"/>
        <v>0</v>
      </c>
      <c r="O21" s="28">
        <f t="shared" si="3"/>
        <v>0</v>
      </c>
      <c r="P21" s="28">
        <f t="shared" si="4"/>
        <v>0</v>
      </c>
      <c r="Q21" s="28">
        <f t="shared" si="5"/>
        <v>0</v>
      </c>
      <c r="R21" s="19"/>
      <c r="S21" s="29">
        <f t="shared" si="7"/>
        <v>0</v>
      </c>
      <c r="T21" s="29">
        <f t="shared" si="6"/>
        <v>0</v>
      </c>
    </row>
    <row r="22" spans="1:20" ht="12.75">
      <c r="A22" s="5"/>
      <c r="B22" s="8">
        <v>4.5</v>
      </c>
      <c r="C22" s="8">
        <v>1740</v>
      </c>
      <c r="D22" s="8">
        <v>0</v>
      </c>
      <c r="E22" s="39">
        <f t="shared" si="1"/>
        <v>36.25</v>
      </c>
      <c r="F22" s="62"/>
      <c r="G22" s="41">
        <f t="shared" si="0"/>
        <v>0</v>
      </c>
      <c r="H22" s="8">
        <v>4.5</v>
      </c>
      <c r="I22" s="39">
        <v>0</v>
      </c>
      <c r="J22" s="39">
        <v>0</v>
      </c>
      <c r="K22" s="39">
        <v>0</v>
      </c>
      <c r="L22" s="39">
        <v>0</v>
      </c>
      <c r="M22" s="19"/>
      <c r="N22" s="28">
        <f t="shared" si="2"/>
        <v>0</v>
      </c>
      <c r="O22" s="28">
        <f t="shared" si="3"/>
        <v>0</v>
      </c>
      <c r="P22" s="28">
        <f t="shared" si="4"/>
        <v>0</v>
      </c>
      <c r="Q22" s="28">
        <f t="shared" si="5"/>
        <v>0</v>
      </c>
      <c r="R22" s="19"/>
      <c r="S22" s="29">
        <f t="shared" si="7"/>
        <v>0</v>
      </c>
      <c r="T22" s="29">
        <f t="shared" si="6"/>
        <v>0</v>
      </c>
    </row>
    <row r="23" spans="1:20" ht="12.75">
      <c r="A23" s="5"/>
      <c r="B23" s="8">
        <v>5</v>
      </c>
      <c r="C23" s="8">
        <v>1360</v>
      </c>
      <c r="D23" s="8">
        <v>0</v>
      </c>
      <c r="E23" s="39">
        <f t="shared" si="1"/>
        <v>36.25</v>
      </c>
      <c r="F23" s="62"/>
      <c r="G23" s="41">
        <f t="shared" si="0"/>
        <v>0</v>
      </c>
      <c r="H23" s="8">
        <v>5</v>
      </c>
      <c r="I23" s="39">
        <v>0</v>
      </c>
      <c r="J23" s="39">
        <v>0</v>
      </c>
      <c r="K23" s="39">
        <v>0</v>
      </c>
      <c r="L23" s="39">
        <v>0</v>
      </c>
      <c r="M23" s="19"/>
      <c r="N23" s="28">
        <f t="shared" si="2"/>
        <v>0</v>
      </c>
      <c r="O23" s="28">
        <f t="shared" si="3"/>
        <v>0</v>
      </c>
      <c r="P23" s="28">
        <f t="shared" si="4"/>
        <v>0</v>
      </c>
      <c r="Q23" s="28">
        <f t="shared" si="5"/>
        <v>0</v>
      </c>
      <c r="R23" s="19"/>
      <c r="S23" s="29">
        <f t="shared" si="7"/>
        <v>0</v>
      </c>
      <c r="T23" s="29">
        <f t="shared" si="6"/>
        <v>0</v>
      </c>
    </row>
    <row r="24" spans="1:20" ht="12.75">
      <c r="A24" s="5"/>
      <c r="B24" s="8">
        <v>5.5</v>
      </c>
      <c r="C24" s="8">
        <v>1060</v>
      </c>
      <c r="D24" s="8">
        <v>0</v>
      </c>
      <c r="E24" s="39">
        <f t="shared" si="1"/>
        <v>36.25</v>
      </c>
      <c r="F24" s="62"/>
      <c r="G24" s="41">
        <f t="shared" si="0"/>
        <v>0</v>
      </c>
      <c r="H24" s="8">
        <v>5.5</v>
      </c>
      <c r="I24" s="39">
        <v>0</v>
      </c>
      <c r="J24" s="39">
        <v>0</v>
      </c>
      <c r="K24" s="39">
        <v>0</v>
      </c>
      <c r="L24" s="39">
        <v>0</v>
      </c>
      <c r="M24" s="19"/>
      <c r="N24" s="28">
        <f t="shared" si="2"/>
        <v>0</v>
      </c>
      <c r="O24" s="28">
        <f t="shared" si="3"/>
        <v>0</v>
      </c>
      <c r="P24" s="28">
        <f t="shared" si="4"/>
        <v>0</v>
      </c>
      <c r="Q24" s="28">
        <f t="shared" si="5"/>
        <v>0</v>
      </c>
      <c r="R24" s="19"/>
      <c r="S24" s="29">
        <f t="shared" si="7"/>
        <v>0</v>
      </c>
      <c r="T24" s="29">
        <f t="shared" si="6"/>
        <v>0</v>
      </c>
    </row>
    <row r="25" spans="1:20" ht="12.75">
      <c r="A25" s="5"/>
      <c r="B25" s="8">
        <v>6</v>
      </c>
      <c r="C25" s="8">
        <v>850</v>
      </c>
      <c r="D25" s="8">
        <v>0</v>
      </c>
      <c r="E25" s="39">
        <f t="shared" si="1"/>
        <v>36.25</v>
      </c>
      <c r="F25" s="62"/>
      <c r="G25" s="41">
        <f t="shared" si="0"/>
        <v>0</v>
      </c>
      <c r="H25" s="8">
        <v>6</v>
      </c>
      <c r="I25" s="39">
        <v>0</v>
      </c>
      <c r="J25" s="39">
        <v>0</v>
      </c>
      <c r="K25" s="39">
        <v>0</v>
      </c>
      <c r="L25" s="39">
        <v>0</v>
      </c>
      <c r="M25" s="19"/>
      <c r="N25" s="28">
        <f t="shared" si="2"/>
        <v>0</v>
      </c>
      <c r="O25" s="28">
        <f t="shared" si="3"/>
        <v>0</v>
      </c>
      <c r="P25" s="28">
        <f t="shared" si="4"/>
        <v>0</v>
      </c>
      <c r="Q25" s="28">
        <f t="shared" si="5"/>
        <v>0</v>
      </c>
      <c r="R25" s="19"/>
      <c r="S25" s="29">
        <f t="shared" si="7"/>
        <v>0</v>
      </c>
      <c r="T25" s="29">
        <f t="shared" si="6"/>
        <v>0</v>
      </c>
    </row>
    <row r="26" spans="1:20" ht="12.75">
      <c r="A26" s="5"/>
      <c r="B26" s="8">
        <v>6.5</v>
      </c>
      <c r="C26" s="8">
        <v>650</v>
      </c>
      <c r="D26" s="8">
        <v>0</v>
      </c>
      <c r="E26" s="39">
        <f t="shared" si="1"/>
        <v>36.25</v>
      </c>
      <c r="F26" s="62"/>
      <c r="G26" s="41">
        <f t="shared" si="0"/>
        <v>0</v>
      </c>
      <c r="H26" s="8">
        <v>6.5</v>
      </c>
      <c r="I26" s="39">
        <v>0</v>
      </c>
      <c r="J26" s="39">
        <v>0</v>
      </c>
      <c r="K26" s="39">
        <v>0</v>
      </c>
      <c r="L26" s="39">
        <v>0</v>
      </c>
      <c r="M26" s="19"/>
      <c r="N26" s="28">
        <f t="shared" si="2"/>
        <v>0</v>
      </c>
      <c r="O26" s="28">
        <f t="shared" si="3"/>
        <v>0</v>
      </c>
      <c r="P26" s="28">
        <f t="shared" si="4"/>
        <v>0</v>
      </c>
      <c r="Q26" s="28">
        <f t="shared" si="5"/>
        <v>0</v>
      </c>
      <c r="R26" s="19"/>
      <c r="S26" s="29">
        <f t="shared" si="7"/>
        <v>0</v>
      </c>
      <c r="T26" s="29">
        <f t="shared" si="6"/>
        <v>0</v>
      </c>
    </row>
    <row r="27" spans="1:20" ht="12.75">
      <c r="A27" s="5"/>
      <c r="B27" s="8">
        <v>7</v>
      </c>
      <c r="C27" s="8">
        <v>530</v>
      </c>
      <c r="D27" s="8">
        <v>0</v>
      </c>
      <c r="E27" s="39">
        <f t="shared" si="1"/>
        <v>36.25</v>
      </c>
      <c r="F27" s="62"/>
      <c r="G27" s="41">
        <f t="shared" si="0"/>
        <v>0</v>
      </c>
      <c r="H27" s="8">
        <v>7</v>
      </c>
      <c r="I27" s="39">
        <v>0</v>
      </c>
      <c r="J27" s="39">
        <v>0</v>
      </c>
      <c r="K27" s="39">
        <v>0</v>
      </c>
      <c r="L27" s="39">
        <v>0</v>
      </c>
      <c r="M27" s="19"/>
      <c r="N27" s="28">
        <f t="shared" si="2"/>
        <v>0</v>
      </c>
      <c r="O27" s="28">
        <f t="shared" si="3"/>
        <v>0</v>
      </c>
      <c r="P27" s="28">
        <f t="shared" si="4"/>
        <v>0</v>
      </c>
      <c r="Q27" s="28">
        <f t="shared" si="5"/>
        <v>0</v>
      </c>
      <c r="R27" s="19"/>
      <c r="S27" s="29">
        <f t="shared" si="7"/>
        <v>0</v>
      </c>
      <c r="T27" s="29">
        <f t="shared" si="6"/>
        <v>0</v>
      </c>
    </row>
    <row r="28" spans="1:20" ht="12.75">
      <c r="A28" s="5"/>
      <c r="B28" s="8">
        <v>7.5</v>
      </c>
      <c r="C28" s="8">
        <v>480</v>
      </c>
      <c r="D28" s="8">
        <v>0</v>
      </c>
      <c r="E28" s="39">
        <f t="shared" si="1"/>
        <v>36.25</v>
      </c>
      <c r="F28" s="62"/>
      <c r="G28" s="41">
        <f t="shared" si="0"/>
        <v>0</v>
      </c>
      <c r="H28" s="8">
        <v>7.5</v>
      </c>
      <c r="I28" s="39">
        <v>0</v>
      </c>
      <c r="J28" s="39">
        <v>0</v>
      </c>
      <c r="K28" s="39">
        <v>0</v>
      </c>
      <c r="L28" s="39">
        <v>0</v>
      </c>
      <c r="M28" s="19"/>
      <c r="N28" s="28">
        <f t="shared" si="2"/>
        <v>0</v>
      </c>
      <c r="O28" s="28">
        <f t="shared" si="3"/>
        <v>0</v>
      </c>
      <c r="P28" s="28">
        <f t="shared" si="4"/>
        <v>0</v>
      </c>
      <c r="Q28" s="28">
        <f t="shared" si="5"/>
        <v>0</v>
      </c>
      <c r="R28" s="19"/>
      <c r="S28" s="29">
        <f t="shared" si="7"/>
        <v>0</v>
      </c>
      <c r="T28" s="29">
        <f t="shared" si="6"/>
        <v>0</v>
      </c>
    </row>
    <row r="29" spans="1:20" ht="12.75">
      <c r="A29" s="5"/>
      <c r="B29" s="8">
        <v>8</v>
      </c>
      <c r="C29" s="8">
        <v>450</v>
      </c>
      <c r="D29" s="8">
        <v>0</v>
      </c>
      <c r="E29" s="39">
        <f t="shared" si="1"/>
        <v>36.25</v>
      </c>
      <c r="F29" s="62"/>
      <c r="G29" s="41">
        <f t="shared" si="0"/>
        <v>0</v>
      </c>
      <c r="H29" s="8">
        <v>8</v>
      </c>
      <c r="I29" s="39">
        <v>0</v>
      </c>
      <c r="J29" s="39">
        <v>0</v>
      </c>
      <c r="K29" s="39">
        <v>0</v>
      </c>
      <c r="L29" s="39">
        <v>0</v>
      </c>
      <c r="M29" s="19"/>
      <c r="N29" s="28">
        <f t="shared" si="2"/>
        <v>0</v>
      </c>
      <c r="O29" s="28">
        <f t="shared" si="3"/>
        <v>0</v>
      </c>
      <c r="P29" s="28">
        <f t="shared" si="4"/>
        <v>0</v>
      </c>
      <c r="Q29" s="28">
        <f t="shared" si="5"/>
        <v>0</v>
      </c>
      <c r="R29" s="19"/>
      <c r="S29" s="29">
        <f t="shared" si="7"/>
        <v>0</v>
      </c>
      <c r="T29" s="29">
        <f t="shared" si="6"/>
        <v>0</v>
      </c>
    </row>
    <row r="30" spans="2:20" ht="12.75">
      <c r="B30" s="8">
        <v>8.5</v>
      </c>
      <c r="C30" s="8">
        <v>410</v>
      </c>
      <c r="D30" s="8">
        <v>0</v>
      </c>
      <c r="E30" s="39">
        <f t="shared" si="1"/>
        <v>36.25</v>
      </c>
      <c r="F30" s="62"/>
      <c r="G30" s="41">
        <f t="shared" si="0"/>
        <v>0</v>
      </c>
      <c r="H30" s="8">
        <v>8.5</v>
      </c>
      <c r="I30" s="39">
        <v>0</v>
      </c>
      <c r="J30" s="39">
        <v>0</v>
      </c>
      <c r="K30" s="39">
        <v>0</v>
      </c>
      <c r="L30" s="39">
        <v>0</v>
      </c>
      <c r="M30" s="19"/>
      <c r="N30" s="28">
        <f t="shared" si="2"/>
        <v>0</v>
      </c>
      <c r="O30" s="28">
        <f t="shared" si="3"/>
        <v>0</v>
      </c>
      <c r="P30" s="28">
        <f t="shared" si="4"/>
        <v>0</v>
      </c>
      <c r="Q30" s="28">
        <f t="shared" si="5"/>
        <v>0</v>
      </c>
      <c r="R30" s="19"/>
      <c r="S30" s="29">
        <f t="shared" si="7"/>
        <v>0</v>
      </c>
      <c r="T30" s="29">
        <f t="shared" si="6"/>
        <v>0</v>
      </c>
    </row>
    <row r="31" spans="2:20" ht="12.75">
      <c r="B31" s="8">
        <v>9</v>
      </c>
      <c r="C31" s="8">
        <v>370</v>
      </c>
      <c r="D31" s="8">
        <v>0</v>
      </c>
      <c r="E31" s="39">
        <f t="shared" si="1"/>
        <v>36.25</v>
      </c>
      <c r="F31" s="62"/>
      <c r="G31" s="41">
        <f t="shared" si="0"/>
        <v>0</v>
      </c>
      <c r="H31" s="8">
        <v>9</v>
      </c>
      <c r="I31" s="39">
        <v>0</v>
      </c>
      <c r="J31" s="39">
        <v>0</v>
      </c>
      <c r="K31" s="39">
        <v>0</v>
      </c>
      <c r="L31" s="39">
        <v>0</v>
      </c>
      <c r="N31" s="28">
        <f t="shared" si="2"/>
        <v>0</v>
      </c>
      <c r="O31" s="28">
        <f t="shared" si="3"/>
        <v>0</v>
      </c>
      <c r="P31" s="28">
        <f t="shared" si="4"/>
        <v>0</v>
      </c>
      <c r="Q31" s="28">
        <f t="shared" si="5"/>
        <v>0</v>
      </c>
      <c r="R31" s="19"/>
      <c r="S31" s="29">
        <f t="shared" si="7"/>
        <v>0</v>
      </c>
      <c r="T31" s="29">
        <f t="shared" si="6"/>
        <v>0</v>
      </c>
    </row>
    <row r="32" spans="2:20" ht="12.75">
      <c r="B32" s="8">
        <v>9.5</v>
      </c>
      <c r="C32" s="8">
        <v>330</v>
      </c>
      <c r="D32" s="8">
        <v>0</v>
      </c>
      <c r="E32" s="39">
        <f t="shared" si="1"/>
        <v>36.25</v>
      </c>
      <c r="F32" s="62"/>
      <c r="G32" s="41">
        <f t="shared" si="0"/>
        <v>0</v>
      </c>
      <c r="H32" s="8">
        <v>9.5</v>
      </c>
      <c r="I32" s="39">
        <v>0</v>
      </c>
      <c r="J32" s="39">
        <v>0</v>
      </c>
      <c r="K32" s="39">
        <v>0</v>
      </c>
      <c r="L32" s="39">
        <v>0</v>
      </c>
      <c r="N32" s="28">
        <f t="shared" si="2"/>
        <v>0</v>
      </c>
      <c r="O32" s="28">
        <f t="shared" si="3"/>
        <v>0</v>
      </c>
      <c r="P32" s="28">
        <f t="shared" si="4"/>
        <v>0</v>
      </c>
      <c r="Q32" s="28">
        <f t="shared" si="5"/>
        <v>0</v>
      </c>
      <c r="R32" s="19"/>
      <c r="S32" s="29">
        <f t="shared" si="7"/>
        <v>0</v>
      </c>
      <c r="T32" s="29">
        <f t="shared" si="6"/>
        <v>0</v>
      </c>
    </row>
    <row r="33" spans="2:20" ht="12.75">
      <c r="B33" s="8">
        <v>10</v>
      </c>
      <c r="C33" s="8">
        <v>300</v>
      </c>
      <c r="D33" s="8">
        <v>0</v>
      </c>
      <c r="E33" s="39">
        <f t="shared" si="1"/>
        <v>36.25</v>
      </c>
      <c r="F33" s="62"/>
      <c r="G33" s="41">
        <f t="shared" si="0"/>
        <v>0</v>
      </c>
      <c r="H33" s="8">
        <v>10</v>
      </c>
      <c r="I33" s="39">
        <v>0</v>
      </c>
      <c r="J33" s="39">
        <v>0</v>
      </c>
      <c r="K33" s="39">
        <v>0</v>
      </c>
      <c r="L33" s="39">
        <v>0</v>
      </c>
      <c r="N33" s="28">
        <f t="shared" si="2"/>
        <v>0</v>
      </c>
      <c r="O33" s="28">
        <f t="shared" si="3"/>
        <v>0</v>
      </c>
      <c r="P33" s="28">
        <f t="shared" si="4"/>
        <v>0</v>
      </c>
      <c r="Q33" s="28">
        <f t="shared" si="5"/>
        <v>0</v>
      </c>
      <c r="R33" s="19"/>
      <c r="S33" s="29">
        <f t="shared" si="7"/>
        <v>0</v>
      </c>
      <c r="T33" s="29">
        <f t="shared" si="6"/>
        <v>0</v>
      </c>
    </row>
    <row r="34" spans="2:20" ht="12.75">
      <c r="B34" s="8">
        <v>10.5</v>
      </c>
      <c r="C34" s="8">
        <v>270</v>
      </c>
      <c r="D34" s="8">
        <v>0</v>
      </c>
      <c r="E34" s="39">
        <f t="shared" si="1"/>
        <v>36.25</v>
      </c>
      <c r="F34" s="62"/>
      <c r="G34" s="41">
        <f t="shared" si="0"/>
        <v>0</v>
      </c>
      <c r="H34" s="8">
        <v>10.5</v>
      </c>
      <c r="I34" s="39">
        <v>0</v>
      </c>
      <c r="J34" s="39">
        <v>0</v>
      </c>
      <c r="K34" s="39">
        <v>0</v>
      </c>
      <c r="L34" s="39">
        <v>0</v>
      </c>
      <c r="N34" s="28">
        <f t="shared" si="2"/>
        <v>0</v>
      </c>
      <c r="O34" s="28">
        <f t="shared" si="3"/>
        <v>0</v>
      </c>
      <c r="P34" s="28">
        <f t="shared" si="4"/>
        <v>0</v>
      </c>
      <c r="Q34" s="28">
        <f t="shared" si="5"/>
        <v>0</v>
      </c>
      <c r="R34" s="19"/>
      <c r="S34" s="29">
        <f t="shared" si="7"/>
        <v>0</v>
      </c>
      <c r="T34" s="29">
        <f t="shared" si="6"/>
        <v>0</v>
      </c>
    </row>
    <row r="35" spans="2:20" ht="12.75">
      <c r="B35" s="8">
        <v>11</v>
      </c>
      <c r="C35" s="8">
        <v>250</v>
      </c>
      <c r="D35" s="8">
        <v>0</v>
      </c>
      <c r="E35" s="39">
        <f t="shared" si="1"/>
        <v>36.25</v>
      </c>
      <c r="F35" s="62"/>
      <c r="G35" s="41">
        <f t="shared" si="0"/>
        <v>0</v>
      </c>
      <c r="H35" s="8">
        <v>11</v>
      </c>
      <c r="I35" s="39">
        <v>0</v>
      </c>
      <c r="J35" s="39">
        <v>0</v>
      </c>
      <c r="K35" s="39">
        <v>0</v>
      </c>
      <c r="L35" s="39">
        <v>0</v>
      </c>
      <c r="N35" s="28">
        <f t="shared" si="2"/>
        <v>0</v>
      </c>
      <c r="O35" s="28">
        <f t="shared" si="3"/>
        <v>0</v>
      </c>
      <c r="P35" s="28">
        <f t="shared" si="4"/>
        <v>0</v>
      </c>
      <c r="Q35" s="28">
        <f t="shared" si="5"/>
        <v>0</v>
      </c>
      <c r="R35" s="19"/>
      <c r="S35" s="29">
        <f t="shared" si="7"/>
        <v>0</v>
      </c>
      <c r="T35" s="29">
        <f t="shared" si="6"/>
        <v>0</v>
      </c>
    </row>
    <row r="36" spans="2:20" ht="12.75">
      <c r="B36" s="8">
        <v>11.5</v>
      </c>
      <c r="C36" s="8">
        <v>220</v>
      </c>
      <c r="D36" s="8">
        <v>0</v>
      </c>
      <c r="E36" s="39">
        <f t="shared" si="1"/>
        <v>36.25</v>
      </c>
      <c r="F36" s="62"/>
      <c r="G36" s="41">
        <f t="shared" si="0"/>
        <v>0</v>
      </c>
      <c r="H36" s="8">
        <v>11.5</v>
      </c>
      <c r="I36" s="39">
        <v>0</v>
      </c>
      <c r="J36" s="39">
        <v>0</v>
      </c>
      <c r="K36" s="39">
        <v>0</v>
      </c>
      <c r="L36" s="39">
        <v>0</v>
      </c>
      <c r="M36" s="19"/>
      <c r="N36" s="28">
        <f t="shared" si="2"/>
        <v>0</v>
      </c>
      <c r="O36" s="28">
        <f t="shared" si="3"/>
        <v>0</v>
      </c>
      <c r="P36" s="28">
        <f t="shared" si="4"/>
        <v>0</v>
      </c>
      <c r="Q36" s="28">
        <f t="shared" si="5"/>
        <v>0</v>
      </c>
      <c r="R36" s="19"/>
      <c r="S36" s="29">
        <f t="shared" si="7"/>
        <v>0</v>
      </c>
      <c r="T36" s="29">
        <f t="shared" si="6"/>
        <v>0</v>
      </c>
    </row>
    <row r="37" spans="2:20" s="35" customFormat="1" ht="12.75">
      <c r="B37" s="36"/>
      <c r="C37" s="36"/>
      <c r="H37" s="17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31"/>
      <c r="T37" s="31"/>
    </row>
    <row r="38" spans="1:20" ht="12.75">
      <c r="A38" s="6"/>
      <c r="B38" s="2"/>
      <c r="C38" s="2"/>
      <c r="F38" s="20" t="s">
        <v>49</v>
      </c>
      <c r="G38" s="28">
        <f>SUM(G12:G36)/2</f>
        <v>30.25</v>
      </c>
      <c r="H38" s="4" t="s">
        <v>14</v>
      </c>
      <c r="J38" s="19"/>
      <c r="K38" s="19"/>
      <c r="L38" s="19"/>
      <c r="M38" s="19"/>
      <c r="N38" s="19"/>
      <c r="O38" s="19"/>
      <c r="P38" s="19"/>
      <c r="Q38" s="19"/>
      <c r="R38" s="19"/>
      <c r="S38" s="31"/>
      <c r="T38" s="31"/>
    </row>
    <row r="39" spans="2:20" ht="12.75">
      <c r="B39" s="2"/>
      <c r="C39" s="2"/>
      <c r="I39" s="19"/>
      <c r="J39" s="19"/>
      <c r="K39" s="19"/>
      <c r="L39" s="19"/>
      <c r="M39" s="20" t="s">
        <v>23</v>
      </c>
      <c r="N39" s="18">
        <f>SUM(N13:N37)/2</f>
        <v>6</v>
      </c>
      <c r="O39" s="18">
        <f>SUM(O13:O37)/2</f>
        <v>7.75</v>
      </c>
      <c r="P39" s="18">
        <f>SUM(P13:P37)/2</f>
        <v>7.5</v>
      </c>
      <c r="Q39" s="18">
        <f>SUM(Q13:Q37)/2</f>
        <v>11.75</v>
      </c>
      <c r="R39" s="19"/>
      <c r="S39" s="31"/>
      <c r="T39" s="31"/>
    </row>
    <row r="40" spans="2:20" ht="12.75">
      <c r="B40" s="2"/>
      <c r="F40" s="42" t="s">
        <v>52</v>
      </c>
      <c r="G40" s="63">
        <f>E44/G38</f>
        <v>0.19834710743801653</v>
      </c>
      <c r="I40" s="19"/>
      <c r="J40" s="19"/>
      <c r="K40" s="19"/>
      <c r="L40" s="19"/>
      <c r="M40"/>
      <c r="P40"/>
      <c r="Q40"/>
      <c r="R40" s="32"/>
      <c r="S40" s="31"/>
      <c r="T40" s="31"/>
    </row>
    <row r="41" spans="2:20" ht="12.75">
      <c r="B41" s="2"/>
      <c r="I41" s="19"/>
      <c r="J41" s="19"/>
      <c r="K41" s="19"/>
      <c r="L41" s="19"/>
      <c r="M41" s="20" t="s">
        <v>24</v>
      </c>
      <c r="N41" s="19">
        <f>E44</f>
        <v>6</v>
      </c>
      <c r="O41" s="19">
        <f>E44</f>
        <v>6</v>
      </c>
      <c r="P41" s="19">
        <f>E44</f>
        <v>6</v>
      </c>
      <c r="Q41" s="19">
        <f>$E$44</f>
        <v>6</v>
      </c>
      <c r="R41" s="19"/>
      <c r="S41" s="31"/>
      <c r="T41" s="31"/>
    </row>
    <row r="42" spans="2:20" ht="12.75">
      <c r="B42" s="2"/>
      <c r="D42" s="20" t="s">
        <v>50</v>
      </c>
      <c r="E42" s="41">
        <f>E36</f>
        <v>36.25</v>
      </c>
      <c r="F42" s="4" t="s">
        <v>14</v>
      </c>
      <c r="I42" s="19"/>
      <c r="J42" s="19"/>
      <c r="K42" s="19"/>
      <c r="L42" s="19"/>
      <c r="M42"/>
      <c r="S42" s="31"/>
      <c r="T42" s="31"/>
    </row>
    <row r="43" spans="2:20" ht="12.75">
      <c r="B43" s="2"/>
      <c r="C43" s="2"/>
      <c r="I43" s="19"/>
      <c r="J43" s="19"/>
      <c r="K43" s="19"/>
      <c r="L43" s="19"/>
      <c r="M43"/>
      <c r="N43" s="58" t="s">
        <v>40</v>
      </c>
      <c r="O43" s="8" t="s">
        <v>25</v>
      </c>
      <c r="P43" s="8" t="s">
        <v>25</v>
      </c>
      <c r="Q43" s="8" t="s">
        <v>25</v>
      </c>
      <c r="R43" s="17"/>
      <c r="S43" s="31"/>
      <c r="T43" s="31"/>
    </row>
    <row r="44" spans="2:20" ht="12.75">
      <c r="B44" s="2"/>
      <c r="D44" s="42" t="s">
        <v>28</v>
      </c>
      <c r="E44" s="41">
        <v>6</v>
      </c>
      <c r="F44" s="4" t="s">
        <v>14</v>
      </c>
      <c r="I44" s="19"/>
      <c r="J44" s="19"/>
      <c r="K44" s="19"/>
      <c r="L44" s="19"/>
      <c r="M44" s="19"/>
      <c r="O44" s="19"/>
      <c r="P44" s="19"/>
      <c r="Q44" s="19"/>
      <c r="R44" s="19"/>
      <c r="S44" s="31"/>
      <c r="T44" s="31"/>
    </row>
    <row r="45" spans="2:20" ht="12.75">
      <c r="B45" s="2"/>
      <c r="C45" s="2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31"/>
      <c r="T45" s="31"/>
    </row>
    <row r="46" spans="9:20" ht="12.75"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31"/>
      <c r="T46" s="31"/>
    </row>
    <row r="47" spans="9:20" ht="12.75"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31"/>
      <c r="T47" s="31"/>
    </row>
    <row r="48" spans="9:20" ht="12.75"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31"/>
      <c r="T48" s="31"/>
    </row>
    <row r="49" spans="9:20" ht="12.75"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31"/>
      <c r="T49" s="31"/>
    </row>
    <row r="50" spans="9:20" ht="12.75"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31"/>
      <c r="T50" s="31"/>
    </row>
    <row r="51" spans="9:20" ht="12.75"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31"/>
      <c r="T51" s="31"/>
    </row>
    <row r="52" spans="9:20" ht="12.75"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31"/>
      <c r="T52" s="31"/>
    </row>
    <row r="53" spans="9:20" ht="12.75"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31"/>
      <c r="T53" s="31"/>
    </row>
    <row r="54" spans="9:20" ht="12.75"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31"/>
      <c r="T54" s="31"/>
    </row>
    <row r="55" spans="9:20" ht="12.75"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31"/>
      <c r="T55" s="31"/>
    </row>
    <row r="56" spans="9:20" ht="12.75"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31"/>
      <c r="T56" s="31"/>
    </row>
    <row r="57" spans="9:20" ht="12.75"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31"/>
      <c r="T57" s="31"/>
    </row>
    <row r="58" spans="9:20" ht="12.75"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31"/>
      <c r="T58" s="31"/>
    </row>
    <row r="59" spans="9:20" ht="12.75"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31"/>
      <c r="T59" s="31"/>
    </row>
    <row r="60" spans="9:20" ht="12.75"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31"/>
      <c r="T60" s="31"/>
    </row>
    <row r="61" spans="9:20" ht="12.75"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31"/>
      <c r="T61" s="31"/>
    </row>
    <row r="62" spans="9:20" ht="12.75"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31"/>
      <c r="T62" s="31"/>
    </row>
    <row r="63" spans="9:20" ht="12.75"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31"/>
      <c r="T63" s="31"/>
    </row>
    <row r="64" spans="9:20" ht="12.75"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31"/>
      <c r="T64" s="31"/>
    </row>
    <row r="65" spans="9:20" ht="12.75"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31"/>
      <c r="T65" s="31"/>
    </row>
    <row r="66" spans="9:20" ht="12.75"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31"/>
      <c r="T66" s="31"/>
    </row>
    <row r="67" spans="9:20" ht="12.75"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31"/>
      <c r="T67" s="31"/>
    </row>
    <row r="68" spans="9:20" ht="12.75"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31"/>
      <c r="T68" s="31"/>
    </row>
    <row r="69" spans="9:20" ht="12.75"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31"/>
      <c r="T69" s="31"/>
    </row>
    <row r="70" spans="9:20" ht="12.75"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31"/>
      <c r="T70" s="31"/>
    </row>
    <row r="71" spans="9:20" ht="12.75"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31"/>
      <c r="T71" s="31"/>
    </row>
    <row r="72" spans="9:20" ht="12.75"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31"/>
      <c r="T72" s="31"/>
    </row>
    <row r="73" spans="9:20" ht="12.75"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31"/>
      <c r="T73" s="31"/>
    </row>
    <row r="74" spans="9:20" ht="12.75"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31"/>
      <c r="T74" s="31"/>
    </row>
    <row r="75" spans="9:20" ht="12.75"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31"/>
      <c r="T75" s="31"/>
    </row>
    <row r="76" spans="9:20" ht="12.75"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31"/>
      <c r="T76" s="31"/>
    </row>
    <row r="77" spans="9:20" ht="12.75"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31"/>
      <c r="T77" s="31"/>
    </row>
    <row r="78" spans="9:20" ht="12.75"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31"/>
      <c r="T78" s="31"/>
    </row>
    <row r="79" spans="9:20" ht="12.75"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31"/>
      <c r="T79" s="31"/>
    </row>
    <row r="80" spans="9:20" ht="12.75"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31"/>
      <c r="T80" s="31"/>
    </row>
    <row r="81" spans="9:20" ht="12.75"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31"/>
      <c r="T81" s="31"/>
    </row>
    <row r="82" spans="9:20" ht="12.75"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31"/>
      <c r="T82" s="31"/>
    </row>
    <row r="83" spans="9:20" ht="12.75"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31"/>
      <c r="T83" s="31"/>
    </row>
    <row r="84" spans="9:20" ht="12.75"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31"/>
      <c r="T84" s="31"/>
    </row>
    <row r="85" spans="9:20" ht="12.75"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4"/>
      <c r="T85" s="14"/>
    </row>
    <row r="86" spans="9:20" ht="12.75"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4"/>
      <c r="T86" s="14"/>
    </row>
    <row r="87" spans="9:20" ht="12.75"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4"/>
      <c r="T87" s="14"/>
    </row>
    <row r="88" spans="9:20" ht="12.75"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4"/>
      <c r="T88" s="14"/>
    </row>
    <row r="89" spans="9:20" ht="12.75"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4"/>
      <c r="T89" s="14"/>
    </row>
    <row r="90" spans="9:20" ht="12.75"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4"/>
      <c r="T90" s="14"/>
    </row>
    <row r="91" spans="9:20" ht="12.75"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4"/>
      <c r="T91" s="14"/>
    </row>
    <row r="92" spans="9:20" ht="12.75"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4"/>
      <c r="T92" s="14"/>
    </row>
    <row r="93" spans="9:18" ht="12.75">
      <c r="I93" s="19"/>
      <c r="J93" s="19"/>
      <c r="K93" s="19"/>
      <c r="L93" s="19"/>
      <c r="M93" s="19"/>
      <c r="N93" s="19"/>
      <c r="O93" s="19"/>
      <c r="P93" s="19"/>
      <c r="Q93" s="19"/>
      <c r="R93" s="19"/>
    </row>
    <row r="94" spans="9:18" ht="12.75">
      <c r="I94" s="19"/>
      <c r="J94" s="19"/>
      <c r="K94" s="19"/>
      <c r="L94" s="19"/>
      <c r="M94" s="19"/>
      <c r="N94" s="19"/>
      <c r="O94" s="19"/>
      <c r="P94" s="19"/>
      <c r="Q94" s="19"/>
      <c r="R94" s="19"/>
    </row>
    <row r="95" spans="9:18" ht="12.75">
      <c r="I95" s="19"/>
      <c r="J95" s="19"/>
      <c r="K95" s="19"/>
      <c r="L95" s="19"/>
      <c r="M95" s="19"/>
      <c r="N95" s="19"/>
      <c r="O95" s="19"/>
      <c r="P95" s="19"/>
      <c r="Q95" s="19"/>
      <c r="R95" s="19"/>
    </row>
    <row r="96" spans="9:18" ht="12.75">
      <c r="I96" s="19"/>
      <c r="J96" s="19"/>
      <c r="K96" s="19"/>
      <c r="L96" s="19"/>
      <c r="M96" s="19"/>
      <c r="N96" s="19"/>
      <c r="O96" s="19"/>
      <c r="P96" s="19"/>
      <c r="Q96" s="19"/>
      <c r="R96" s="19"/>
    </row>
    <row r="97" spans="9:18" ht="12.75">
      <c r="I97" s="19"/>
      <c r="J97" s="19"/>
      <c r="K97" s="19"/>
      <c r="L97" s="19"/>
      <c r="M97" s="19"/>
      <c r="N97" s="19"/>
      <c r="O97" s="19"/>
      <c r="P97" s="19"/>
      <c r="Q97" s="19"/>
      <c r="R97" s="19"/>
    </row>
    <row r="98" spans="9:18" ht="12.75">
      <c r="I98" s="19"/>
      <c r="J98" s="19"/>
      <c r="K98" s="19"/>
      <c r="L98" s="19"/>
      <c r="M98" s="19"/>
      <c r="N98" s="19"/>
      <c r="O98" s="19"/>
      <c r="P98" s="19"/>
      <c r="Q98" s="19"/>
      <c r="R98" s="19"/>
    </row>
    <row r="99" spans="9:18" ht="12.75">
      <c r="I99" s="19"/>
      <c r="J99" s="19"/>
      <c r="K99" s="19"/>
      <c r="L99" s="19"/>
      <c r="M99" s="19"/>
      <c r="N99" s="19"/>
      <c r="O99" s="19"/>
      <c r="P99" s="19"/>
      <c r="Q99" s="19"/>
      <c r="R99" s="19"/>
    </row>
    <row r="100" spans="9:18" ht="12.75">
      <c r="I100" s="19"/>
      <c r="J100" s="19"/>
      <c r="K100" s="19"/>
      <c r="L100" s="19"/>
      <c r="M100" s="19"/>
      <c r="N100" s="19"/>
      <c r="O100" s="19"/>
      <c r="P100" s="19"/>
      <c r="Q100" s="19"/>
      <c r="R100" s="19"/>
    </row>
    <row r="101" spans="9:18" ht="12.75">
      <c r="I101" s="19"/>
      <c r="J101" s="19"/>
      <c r="K101" s="19"/>
      <c r="L101" s="19"/>
      <c r="M101" s="19"/>
      <c r="N101" s="19"/>
      <c r="O101" s="19"/>
      <c r="P101" s="19"/>
      <c r="Q101" s="19"/>
      <c r="R101" s="19"/>
    </row>
    <row r="102" spans="9:18" ht="12.75">
      <c r="I102" s="19"/>
      <c r="J102" s="19"/>
      <c r="K102" s="19"/>
      <c r="L102" s="19"/>
      <c r="M102" s="19"/>
      <c r="N102" s="19"/>
      <c r="O102" s="19"/>
      <c r="P102" s="19"/>
      <c r="Q102" s="19"/>
      <c r="R102" s="19"/>
    </row>
    <row r="103" spans="9:18" ht="12.75">
      <c r="I103" s="19"/>
      <c r="J103" s="19"/>
      <c r="K103" s="19"/>
      <c r="L103" s="19"/>
      <c r="M103" s="19"/>
      <c r="N103" s="19"/>
      <c r="O103" s="19"/>
      <c r="P103" s="19"/>
      <c r="Q103" s="19"/>
      <c r="R103" s="19"/>
    </row>
    <row r="104" spans="9:18" ht="12.75">
      <c r="I104" s="19"/>
      <c r="J104" s="19"/>
      <c r="K104" s="19"/>
      <c r="L104" s="19"/>
      <c r="M104" s="19"/>
      <c r="N104" s="19"/>
      <c r="O104" s="19"/>
      <c r="P104" s="19"/>
      <c r="Q104" s="19"/>
      <c r="R104" s="19"/>
    </row>
    <row r="105" spans="9:18" ht="12.75">
      <c r="I105" s="19"/>
      <c r="J105" s="19"/>
      <c r="K105" s="19"/>
      <c r="L105" s="19"/>
      <c r="M105" s="19"/>
      <c r="N105" s="19"/>
      <c r="O105" s="19"/>
      <c r="P105" s="19"/>
      <c r="Q105" s="19"/>
      <c r="R105" s="19"/>
    </row>
    <row r="106" spans="9:18" ht="12.75">
      <c r="I106" s="19"/>
      <c r="J106" s="19"/>
      <c r="K106" s="19"/>
      <c r="L106" s="19"/>
      <c r="M106" s="19"/>
      <c r="N106" s="19"/>
      <c r="O106" s="19"/>
      <c r="P106" s="19"/>
      <c r="Q106" s="19"/>
      <c r="R106" s="19"/>
    </row>
    <row r="107" spans="9:18" ht="12.75">
      <c r="I107" s="19"/>
      <c r="J107" s="19"/>
      <c r="K107" s="19"/>
      <c r="L107" s="19"/>
      <c r="M107" s="19"/>
      <c r="N107" s="19"/>
      <c r="O107" s="19"/>
      <c r="P107" s="19"/>
      <c r="Q107" s="19"/>
      <c r="R107" s="19"/>
    </row>
    <row r="108" spans="9:18" ht="12.75">
      <c r="I108" s="19"/>
      <c r="J108" s="19"/>
      <c r="K108" s="19"/>
      <c r="L108" s="19"/>
      <c r="M108" s="19"/>
      <c r="N108" s="19"/>
      <c r="O108" s="19"/>
      <c r="P108" s="19"/>
      <c r="Q108" s="19"/>
      <c r="R108" s="19"/>
    </row>
    <row r="109" spans="9:18" ht="12.75">
      <c r="I109" s="19"/>
      <c r="J109" s="19"/>
      <c r="K109" s="19"/>
      <c r="L109" s="19"/>
      <c r="M109" s="19"/>
      <c r="N109" s="19"/>
      <c r="O109" s="19"/>
      <c r="P109" s="19"/>
      <c r="Q109" s="19"/>
      <c r="R109" s="19"/>
    </row>
    <row r="110" spans="9:18" ht="12.75">
      <c r="I110" s="19"/>
      <c r="J110" s="19"/>
      <c r="K110" s="19"/>
      <c r="L110" s="19"/>
      <c r="M110" s="19"/>
      <c r="N110" s="19"/>
      <c r="O110" s="19"/>
      <c r="P110" s="19"/>
      <c r="Q110" s="19"/>
      <c r="R110" s="19"/>
    </row>
    <row r="111" spans="9:18" ht="12.75">
      <c r="I111" s="19"/>
      <c r="J111" s="19"/>
      <c r="K111" s="19"/>
      <c r="L111" s="19"/>
      <c r="M111" s="19"/>
      <c r="N111" s="19"/>
      <c r="O111" s="19"/>
      <c r="P111" s="19"/>
      <c r="Q111" s="19"/>
      <c r="R111" s="19"/>
    </row>
    <row r="112" spans="9:18" ht="12.75">
      <c r="I112" s="19"/>
      <c r="J112" s="19"/>
      <c r="K112" s="19"/>
      <c r="L112" s="19"/>
      <c r="M112" s="19"/>
      <c r="N112" s="19"/>
      <c r="O112" s="19"/>
      <c r="P112" s="19"/>
      <c r="Q112" s="19"/>
      <c r="R112" s="19"/>
    </row>
    <row r="113" spans="9:18" ht="12.75">
      <c r="I113" s="19"/>
      <c r="J113" s="19"/>
      <c r="K113" s="19"/>
      <c r="L113" s="19"/>
      <c r="M113" s="19"/>
      <c r="N113" s="19"/>
      <c r="O113" s="19"/>
      <c r="P113" s="19"/>
      <c r="Q113" s="19"/>
      <c r="R113" s="19"/>
    </row>
    <row r="114" spans="9:18" ht="12.75">
      <c r="I114" s="19"/>
      <c r="J114" s="19"/>
      <c r="K114" s="19"/>
      <c r="L114" s="19"/>
      <c r="M114" s="19"/>
      <c r="N114" s="19"/>
      <c r="O114" s="19"/>
      <c r="P114" s="19"/>
      <c r="Q114" s="19"/>
      <c r="R114" s="19"/>
    </row>
    <row r="115" spans="9:18" ht="12.75">
      <c r="I115" s="19"/>
      <c r="J115" s="19"/>
      <c r="K115" s="19"/>
      <c r="L115" s="19"/>
      <c r="M115" s="19"/>
      <c r="N115" s="19"/>
      <c r="O115" s="19"/>
      <c r="P115" s="19"/>
      <c r="Q115" s="19"/>
      <c r="R115" s="19"/>
    </row>
    <row r="116" spans="9:18" ht="12.75">
      <c r="I116" s="19"/>
      <c r="J116" s="19"/>
      <c r="K116" s="19"/>
      <c r="L116" s="19"/>
      <c r="M116" s="19"/>
      <c r="N116" s="19"/>
      <c r="O116" s="19"/>
      <c r="P116" s="19"/>
      <c r="Q116" s="19"/>
      <c r="R116" s="19"/>
    </row>
    <row r="117" spans="9:18" ht="12.75">
      <c r="I117" s="19"/>
      <c r="J117" s="19"/>
      <c r="K117" s="19"/>
      <c r="L117" s="19"/>
      <c r="M117" s="19"/>
      <c r="N117" s="19"/>
      <c r="O117" s="19"/>
      <c r="P117" s="19"/>
      <c r="Q117" s="19"/>
      <c r="R117" s="19"/>
    </row>
    <row r="118" spans="9:18" ht="12.75">
      <c r="I118" s="19"/>
      <c r="J118" s="19"/>
      <c r="K118" s="19"/>
      <c r="L118" s="19"/>
      <c r="M118" s="19"/>
      <c r="N118" s="19"/>
      <c r="O118" s="19"/>
      <c r="P118" s="19"/>
      <c r="Q118" s="19"/>
      <c r="R118" s="19"/>
    </row>
    <row r="119" spans="9:18" ht="12.75">
      <c r="I119" s="19"/>
      <c r="J119" s="19"/>
      <c r="K119" s="19"/>
      <c r="L119" s="19"/>
      <c r="M119" s="19"/>
      <c r="N119" s="19"/>
      <c r="O119" s="19"/>
      <c r="P119" s="19"/>
      <c r="Q119" s="19"/>
      <c r="R119" s="19"/>
    </row>
    <row r="120" spans="9:18" ht="12.75">
      <c r="I120" s="19"/>
      <c r="J120" s="19"/>
      <c r="K120" s="19"/>
      <c r="L120" s="19"/>
      <c r="M120" s="19"/>
      <c r="N120" s="19"/>
      <c r="O120" s="19"/>
      <c r="P120" s="19"/>
      <c r="Q120" s="19"/>
      <c r="R120" s="19"/>
    </row>
    <row r="121" spans="9:18" ht="12.75">
      <c r="I121" s="19"/>
      <c r="J121" s="19"/>
      <c r="K121" s="19"/>
      <c r="L121" s="19"/>
      <c r="M121" s="19"/>
      <c r="N121" s="19"/>
      <c r="O121" s="19"/>
      <c r="P121" s="19"/>
      <c r="Q121" s="19"/>
      <c r="R121" s="19"/>
    </row>
    <row r="122" spans="9:18" ht="12.75">
      <c r="I122" s="19"/>
      <c r="J122" s="19"/>
      <c r="K122" s="19"/>
      <c r="L122" s="19"/>
      <c r="M122" s="19"/>
      <c r="N122" s="19"/>
      <c r="O122" s="19"/>
      <c r="P122" s="19"/>
      <c r="Q122" s="19"/>
      <c r="R122" s="19"/>
    </row>
    <row r="123" spans="9:18" ht="12.75">
      <c r="I123" s="19"/>
      <c r="J123" s="19"/>
      <c r="K123" s="19"/>
      <c r="L123" s="19"/>
      <c r="M123" s="19"/>
      <c r="N123" s="19"/>
      <c r="O123" s="19"/>
      <c r="P123" s="19"/>
      <c r="Q123" s="19"/>
      <c r="R123" s="19"/>
    </row>
    <row r="124" spans="9:18" ht="12.75">
      <c r="I124" s="19"/>
      <c r="J124" s="19"/>
      <c r="K124" s="19"/>
      <c r="L124" s="19"/>
      <c r="M124" s="19"/>
      <c r="N124" s="19"/>
      <c r="O124" s="19"/>
      <c r="P124" s="19"/>
      <c r="Q124" s="19"/>
      <c r="R124" s="19"/>
    </row>
    <row r="125" spans="9:18" ht="12.75">
      <c r="I125" s="19"/>
      <c r="J125" s="19"/>
      <c r="K125" s="19"/>
      <c r="L125" s="19"/>
      <c r="M125" s="19"/>
      <c r="N125" s="19"/>
      <c r="O125" s="19"/>
      <c r="P125" s="19"/>
      <c r="Q125" s="19"/>
      <c r="R125" s="19"/>
    </row>
    <row r="126" spans="9:18" ht="12.75">
      <c r="I126" s="19"/>
      <c r="J126" s="19"/>
      <c r="K126" s="19"/>
      <c r="L126" s="19"/>
      <c r="M126" s="19"/>
      <c r="N126" s="19"/>
      <c r="O126" s="19"/>
      <c r="P126" s="19"/>
      <c r="Q126" s="19"/>
      <c r="R126" s="19"/>
    </row>
    <row r="127" spans="9:18" ht="12.75">
      <c r="I127" s="19"/>
      <c r="J127" s="19"/>
      <c r="K127" s="19"/>
      <c r="L127" s="19"/>
      <c r="M127" s="19"/>
      <c r="N127" s="19"/>
      <c r="O127" s="19"/>
      <c r="P127" s="19"/>
      <c r="Q127" s="19"/>
      <c r="R127" s="19"/>
    </row>
    <row r="128" spans="14:15" ht="12.75">
      <c r="N128" s="14"/>
      <c r="O128" s="14"/>
    </row>
    <row r="129" spans="9:18" ht="12.75">
      <c r="I129" s="30"/>
      <c r="J129" s="30"/>
      <c r="K129" s="30"/>
      <c r="L129" s="30"/>
      <c r="M129" s="30"/>
      <c r="N129" s="30"/>
      <c r="O129" s="30"/>
      <c r="P129" s="30"/>
      <c r="Q129" s="30"/>
      <c r="R129" s="30"/>
    </row>
    <row r="130" spans="9:18" ht="12.75">
      <c r="I130" s="33"/>
      <c r="J130" s="33"/>
      <c r="K130" s="33"/>
      <c r="L130" s="33"/>
      <c r="M130" s="33"/>
      <c r="N130" s="33"/>
      <c r="O130" s="33"/>
      <c r="P130" s="33"/>
      <c r="Q130" s="33"/>
      <c r="R130" s="33"/>
    </row>
    <row r="131" spans="14:15" ht="12.75">
      <c r="N131" s="14"/>
      <c r="O131" s="14"/>
    </row>
    <row r="132" spans="14:15" ht="12.75">
      <c r="N132" s="14"/>
      <c r="O132" s="14"/>
    </row>
    <row r="133" spans="14:15" ht="12.75">
      <c r="N133" s="14"/>
      <c r="O133" s="14"/>
    </row>
    <row r="134" spans="14:15" ht="12.75">
      <c r="N134" s="14"/>
      <c r="O134" s="14"/>
    </row>
    <row r="135" spans="14:15" ht="12.75">
      <c r="N135" s="14"/>
      <c r="O135" s="14"/>
    </row>
    <row r="136" spans="14:15" ht="12.75">
      <c r="N136" s="14"/>
      <c r="O136" s="14"/>
    </row>
    <row r="137" spans="14:15" ht="12.75">
      <c r="N137" s="14"/>
      <c r="O137" s="14"/>
    </row>
    <row r="138" spans="14:15" ht="12.75">
      <c r="N138" s="14"/>
      <c r="O138" s="14"/>
    </row>
    <row r="139" spans="14:15" ht="12.75">
      <c r="N139" s="14"/>
      <c r="O139" s="14"/>
    </row>
    <row r="140" spans="14:15" ht="12.75">
      <c r="N140" s="14"/>
      <c r="O140" s="14"/>
    </row>
    <row r="141" spans="14:15" ht="12.75">
      <c r="N141" s="14"/>
      <c r="O141" s="14"/>
    </row>
    <row r="142" spans="14:15" ht="12.75">
      <c r="N142" s="14"/>
      <c r="O142" s="14"/>
    </row>
    <row r="143" spans="14:15" ht="12.75">
      <c r="N143" s="14"/>
      <c r="O143" s="14"/>
    </row>
    <row r="144" spans="14:15" ht="12.75">
      <c r="N144" s="14"/>
      <c r="O144" s="14"/>
    </row>
    <row r="145" spans="14:15" ht="12.75">
      <c r="N145" s="14"/>
      <c r="O145" s="14"/>
    </row>
    <row r="146" spans="14:15" ht="12.75">
      <c r="N146" s="14"/>
      <c r="O146" s="14"/>
    </row>
    <row r="147" spans="14:15" ht="12.75">
      <c r="N147" s="14"/>
      <c r="O147" s="14"/>
    </row>
    <row r="148" spans="14:15" ht="12.75">
      <c r="N148" s="14"/>
      <c r="O148" s="14"/>
    </row>
    <row r="149" spans="14:15" ht="12.75">
      <c r="N149" s="14"/>
      <c r="O149" s="14"/>
    </row>
    <row r="150" spans="14:15" ht="12.75">
      <c r="N150" s="14"/>
      <c r="O150" s="14"/>
    </row>
    <row r="151" spans="14:15" ht="12.75">
      <c r="N151" s="14"/>
      <c r="O151" s="14"/>
    </row>
    <row r="152" spans="14:15" ht="12.75">
      <c r="N152" s="14"/>
      <c r="O152" s="14"/>
    </row>
    <row r="153" spans="14:15" ht="12.75">
      <c r="N153" s="14"/>
      <c r="O153" s="14"/>
    </row>
    <row r="154" spans="14:15" ht="12.75">
      <c r="N154" s="14"/>
      <c r="O154" s="14"/>
    </row>
    <row r="155" spans="14:15" ht="12.75">
      <c r="N155" s="14"/>
      <c r="O155" s="14"/>
    </row>
    <row r="156" spans="14:15" ht="12.75">
      <c r="N156" s="14"/>
      <c r="O156" s="14"/>
    </row>
    <row r="157" spans="14:15" ht="12.75">
      <c r="N157" s="14"/>
      <c r="O157" s="14"/>
    </row>
    <row r="158" spans="14:15" ht="12.75">
      <c r="N158" s="14"/>
      <c r="O158" s="14"/>
    </row>
    <row r="159" spans="14:15" ht="12.75">
      <c r="N159" s="14"/>
      <c r="O159" s="14"/>
    </row>
    <row r="160" spans="14:15" ht="12.75">
      <c r="N160" s="14"/>
      <c r="O160" s="14"/>
    </row>
    <row r="161" spans="14:15" ht="12.75">
      <c r="N161" s="14"/>
      <c r="O161" s="14"/>
    </row>
    <row r="162" spans="14:15" ht="12.75">
      <c r="N162" s="14"/>
      <c r="O162" s="14"/>
    </row>
    <row r="163" spans="14:15" ht="12.75">
      <c r="N163" s="14"/>
      <c r="O163" s="14"/>
    </row>
    <row r="164" spans="14:15" ht="12.75">
      <c r="N164" s="14"/>
      <c r="O164" s="14"/>
    </row>
    <row r="165" spans="14:15" ht="12.75">
      <c r="N165" s="14"/>
      <c r="O165" s="14"/>
    </row>
    <row r="166" spans="14:15" ht="12.75">
      <c r="N166" s="14"/>
      <c r="O166" s="14"/>
    </row>
    <row r="167" spans="14:15" ht="12.75">
      <c r="N167" s="14"/>
      <c r="O167" s="14"/>
    </row>
    <row r="168" spans="14:15" ht="12.75">
      <c r="N168" s="14"/>
      <c r="O168" s="14"/>
    </row>
    <row r="169" spans="14:15" ht="12.75">
      <c r="N169" s="14"/>
      <c r="O169" s="14"/>
    </row>
    <row r="170" spans="14:15" ht="12.75">
      <c r="N170" s="14"/>
      <c r="O170" s="14"/>
    </row>
    <row r="171" spans="14:15" ht="12.75">
      <c r="N171" s="14"/>
      <c r="O171" s="14"/>
    </row>
    <row r="172" spans="14:15" ht="12.75">
      <c r="N172" s="14"/>
      <c r="O172" s="14"/>
    </row>
    <row r="173" spans="14:15" ht="12.75">
      <c r="N173" s="14"/>
      <c r="O173" s="14"/>
    </row>
    <row r="174" spans="14:15" ht="12.75">
      <c r="N174" s="14"/>
      <c r="O174" s="14"/>
    </row>
    <row r="175" spans="14:15" ht="12.75">
      <c r="N175" s="14"/>
      <c r="O175" s="14"/>
    </row>
    <row r="176" spans="14:15" ht="12.75">
      <c r="N176" s="14"/>
      <c r="O176" s="14"/>
    </row>
    <row r="177" spans="14:15" ht="12.75">
      <c r="N177" s="14"/>
      <c r="O177" s="14"/>
    </row>
    <row r="178" spans="14:15" ht="12.75">
      <c r="N178" s="14"/>
      <c r="O178" s="14"/>
    </row>
    <row r="179" spans="14:15" ht="12.75">
      <c r="N179" s="14"/>
      <c r="O179" s="14"/>
    </row>
    <row r="180" spans="14:15" ht="12.75">
      <c r="N180" s="14"/>
      <c r="O180" s="14"/>
    </row>
    <row r="181" spans="14:15" ht="12.75">
      <c r="N181" s="14"/>
      <c r="O181" s="14"/>
    </row>
    <row r="182" spans="14:15" ht="12.75">
      <c r="N182" s="14"/>
      <c r="O182" s="14"/>
    </row>
    <row r="183" spans="14:15" ht="12.75">
      <c r="N183" s="14"/>
      <c r="O183" s="14"/>
    </row>
    <row r="184" spans="14:15" ht="12.75">
      <c r="N184" s="14"/>
      <c r="O184" s="14"/>
    </row>
    <row r="185" spans="14:15" ht="12.75">
      <c r="N185" s="14"/>
      <c r="O185" s="14"/>
    </row>
    <row r="186" spans="14:15" ht="12.75">
      <c r="N186" s="14"/>
      <c r="O186" s="14"/>
    </row>
    <row r="187" spans="14:15" ht="12.75">
      <c r="N187" s="14"/>
      <c r="O187" s="14"/>
    </row>
    <row r="188" spans="14:15" ht="12.75">
      <c r="N188" s="14"/>
      <c r="O188" s="14"/>
    </row>
    <row r="189" spans="14:15" ht="12.75">
      <c r="N189" s="14"/>
      <c r="O189" s="14"/>
    </row>
    <row r="190" spans="14:15" ht="12.75">
      <c r="N190" s="14"/>
      <c r="O190" s="14"/>
    </row>
    <row r="191" spans="14:15" ht="12.75">
      <c r="N191" s="14"/>
      <c r="O191" s="14"/>
    </row>
    <row r="192" spans="14:15" ht="12.75">
      <c r="N192" s="14"/>
      <c r="O192" s="14"/>
    </row>
    <row r="193" spans="14:15" ht="12.75">
      <c r="N193" s="14"/>
      <c r="O193" s="14"/>
    </row>
    <row r="194" spans="14:15" ht="12.75">
      <c r="N194" s="14"/>
      <c r="O194" s="14"/>
    </row>
    <row r="195" spans="14:15" ht="12.75">
      <c r="N195" s="14"/>
      <c r="O195" s="14"/>
    </row>
    <row r="196" spans="14:15" ht="12.75">
      <c r="N196" s="14"/>
      <c r="O196" s="14"/>
    </row>
    <row r="197" spans="14:15" ht="12.75">
      <c r="N197" s="14"/>
      <c r="O197" s="14"/>
    </row>
    <row r="198" spans="14:15" ht="12.75">
      <c r="N198" s="14"/>
      <c r="O198" s="14"/>
    </row>
    <row r="199" spans="14:15" ht="12.75">
      <c r="N199" s="14"/>
      <c r="O199" s="14"/>
    </row>
    <row r="200" spans="14:15" ht="12.75">
      <c r="N200" s="14"/>
      <c r="O200" s="14"/>
    </row>
    <row r="201" spans="14:15" ht="12.75">
      <c r="N201" s="14"/>
      <c r="O201" s="14"/>
    </row>
    <row r="202" spans="14:15" ht="12.75">
      <c r="N202" s="14"/>
      <c r="O202" s="14"/>
    </row>
    <row r="203" spans="14:15" ht="12.75">
      <c r="N203" s="14"/>
      <c r="O203" s="14"/>
    </row>
    <row r="204" spans="14:15" ht="12.75">
      <c r="N204" s="14"/>
      <c r="O204" s="14"/>
    </row>
    <row r="205" spans="14:15" ht="12.75">
      <c r="N205" s="14"/>
      <c r="O205" s="14"/>
    </row>
    <row r="206" spans="14:15" ht="12.75">
      <c r="N206" s="14"/>
      <c r="O206" s="14"/>
    </row>
    <row r="207" spans="14:15" ht="12.75">
      <c r="N207" s="14"/>
      <c r="O207" s="14"/>
    </row>
    <row r="208" spans="14:15" ht="12.75">
      <c r="N208" s="14"/>
      <c r="O208" s="14"/>
    </row>
    <row r="209" spans="14:15" ht="12.75">
      <c r="N209" s="14"/>
      <c r="O209" s="14"/>
    </row>
    <row r="210" spans="14:15" ht="12.75">
      <c r="N210" s="14"/>
      <c r="O210" s="14"/>
    </row>
    <row r="211" spans="14:15" ht="12.75">
      <c r="N211" s="14"/>
      <c r="O211" s="14"/>
    </row>
    <row r="212" spans="14:15" ht="12.75">
      <c r="N212" s="14"/>
      <c r="O212" s="14"/>
    </row>
    <row r="213" spans="14:15" ht="12.75">
      <c r="N213" s="14"/>
      <c r="O213" s="14"/>
    </row>
    <row r="214" spans="14:15" ht="12.75">
      <c r="N214" s="14"/>
      <c r="O214" s="14"/>
    </row>
    <row r="215" spans="14:15" ht="12.75">
      <c r="N215" s="14"/>
      <c r="O215" s="14"/>
    </row>
    <row r="216" spans="14:15" ht="12.75">
      <c r="N216" s="14"/>
      <c r="O216" s="14"/>
    </row>
    <row r="217" spans="14:15" ht="12.75">
      <c r="N217" s="14"/>
      <c r="O217" s="14"/>
    </row>
    <row r="218" spans="14:15" ht="12.75">
      <c r="N218" s="14"/>
      <c r="O218" s="14"/>
    </row>
    <row r="219" spans="14:15" ht="12.75">
      <c r="N219" s="14"/>
      <c r="O219" s="14"/>
    </row>
    <row r="220" spans="14:15" ht="12.75">
      <c r="N220" s="14"/>
      <c r="O220" s="14"/>
    </row>
    <row r="221" spans="14:15" ht="12.75">
      <c r="N221" s="14"/>
      <c r="O221" s="14"/>
    </row>
    <row r="222" spans="14:15" ht="12.75">
      <c r="N222" s="14"/>
      <c r="O222" s="14"/>
    </row>
    <row r="223" spans="14:15" ht="12.75">
      <c r="N223" s="14"/>
      <c r="O223" s="14"/>
    </row>
    <row r="224" spans="14:15" ht="12.75">
      <c r="N224" s="14"/>
      <c r="O224" s="14"/>
    </row>
    <row r="225" spans="14:15" ht="12.75">
      <c r="N225" s="14"/>
      <c r="O225" s="14"/>
    </row>
    <row r="226" spans="14:15" ht="12.75">
      <c r="N226" s="14"/>
      <c r="O226" s="14"/>
    </row>
    <row r="227" spans="14:15" ht="12.75">
      <c r="N227" s="14"/>
      <c r="O227" s="14"/>
    </row>
    <row r="228" spans="14:15" ht="12.75">
      <c r="N228" s="14"/>
      <c r="O228" s="14"/>
    </row>
    <row r="229" spans="14:15" ht="12.75">
      <c r="N229" s="14"/>
      <c r="O229" s="14"/>
    </row>
    <row r="230" spans="14:15" ht="12.75">
      <c r="N230" s="14"/>
      <c r="O230" s="14"/>
    </row>
    <row r="231" spans="14:15" ht="12.75">
      <c r="N231" s="14"/>
      <c r="O231" s="14"/>
    </row>
    <row r="232" spans="14:15" ht="12.75">
      <c r="N232" s="14"/>
      <c r="O232" s="14"/>
    </row>
    <row r="233" spans="14:15" ht="12.75">
      <c r="N233" s="14"/>
      <c r="O233" s="14"/>
    </row>
    <row r="234" spans="14:15" ht="12.75">
      <c r="N234" s="14"/>
      <c r="O234" s="14"/>
    </row>
    <row r="235" spans="14:15" ht="12.75">
      <c r="N235" s="14"/>
      <c r="O235" s="14"/>
    </row>
    <row r="236" spans="14:15" ht="12.75">
      <c r="N236" s="14"/>
      <c r="O236" s="14"/>
    </row>
    <row r="237" spans="14:15" ht="12.75">
      <c r="N237" s="14"/>
      <c r="O237" s="1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Hydram - EPFL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cecile</dc:creator>
  <cp:keywords/>
  <dc:description/>
  <cp:lastModifiedBy>Picouet</cp:lastModifiedBy>
  <dcterms:created xsi:type="dcterms:W3CDTF">2002-03-18T17:26:11Z</dcterms:created>
  <dcterms:modified xsi:type="dcterms:W3CDTF">2003-08-12T13:57:23Z</dcterms:modified>
  <cp:category/>
  <cp:version/>
  <cp:contentType/>
  <cp:contentStatus/>
</cp:coreProperties>
</file>