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35" windowHeight="7080" tabRatio="797" activeTab="0"/>
  </bookViews>
  <sheets>
    <sheet name="information" sheetId="1" r:id="rId1"/>
    <sheet name="données - HU - pluie nette" sheetId="2" r:id="rId2"/>
    <sheet name="Separation - graphe" sheetId="3" r:id="rId3"/>
    <sheet name="Convolution" sheetId="4" r:id="rId4"/>
    <sheet name="Convolution- graph" sheetId="5" r:id="rId5"/>
  </sheets>
  <definedNames/>
  <calcPr fullCalcOnLoad="1"/>
</workbook>
</file>

<file path=xl/sharedStrings.xml><?xml version="1.0" encoding="utf-8"?>
<sst xmlns="http://schemas.openxmlformats.org/spreadsheetml/2006/main" count="100" uniqueCount="51">
  <si>
    <t>Information</t>
  </si>
  <si>
    <t>feuilles</t>
  </si>
  <si>
    <t>[h]</t>
  </si>
  <si>
    <t>débit</t>
  </si>
  <si>
    <t>intensité totale</t>
  </si>
  <si>
    <t>[mm/h]</t>
  </si>
  <si>
    <t>date &amp; heure</t>
  </si>
  <si>
    <t>[l/s]</t>
  </si>
  <si>
    <t>heure</t>
  </si>
  <si>
    <t>débit de base</t>
  </si>
  <si>
    <t>pente débit de base =</t>
  </si>
  <si>
    <t>volume ruisselé</t>
  </si>
  <si>
    <t>[m3]</t>
  </si>
  <si>
    <t>volume total ruisselé =</t>
  </si>
  <si>
    <t>surface bassin =</t>
  </si>
  <si>
    <t>[km2]</t>
  </si>
  <si>
    <t>lame ruisselée =</t>
  </si>
  <si>
    <t>[mm]</t>
  </si>
  <si>
    <t>intensité nette</t>
  </si>
  <si>
    <t>valeur indice phi =</t>
  </si>
  <si>
    <t>lame nette précipitée =</t>
  </si>
  <si>
    <t>Hydrogramme Unitaire Normé
(15 minutes, 1 mm)</t>
  </si>
  <si>
    <t>HUN</t>
  </si>
  <si>
    <t>pluie nette</t>
  </si>
  <si>
    <t>hydrogramme</t>
  </si>
  <si>
    <t>hydrogramme
total</t>
  </si>
  <si>
    <t>séparation des écoulements, calculs des lames ruisselée et précipitées (totale et nette)</t>
  </si>
  <si>
    <t>HUN
(1 heure, 4 mm)</t>
  </si>
  <si>
    <t>HUN
(1 heure, 1 mm)</t>
  </si>
  <si>
    <t>LN Débit</t>
  </si>
  <si>
    <t>Coefficent de ruissellement =</t>
  </si>
  <si>
    <t>Pluie cumulée</t>
  </si>
  <si>
    <t>lame totale Précipitée =</t>
  </si>
  <si>
    <t>Hydrogramme Unitaire Normé</t>
  </si>
  <si>
    <t>débit de surface</t>
  </si>
  <si>
    <r>
      <t xml:space="preserve">i ! </t>
    </r>
    <r>
      <rPr>
        <b/>
        <sz val="10"/>
        <color indexed="10"/>
        <rFont val="Arial"/>
        <family val="0"/>
      </rPr>
      <t>Moyenne entre deux meusres</t>
    </r>
  </si>
  <si>
    <t>égalité OK!</t>
  </si>
  <si>
    <t>HU de 15 min</t>
  </si>
  <si>
    <t>Soit  une durée de référence :</t>
  </si>
  <si>
    <t>Pluie</t>
  </si>
  <si>
    <t>légende</t>
  </si>
  <si>
    <t>cellule devant comporter ou comportant une formule</t>
  </si>
  <si>
    <t>cellule dont le contenu doit être spécifié par l'utilisateur</t>
  </si>
  <si>
    <t>données - HU - pluie nette</t>
  </si>
  <si>
    <t>Separation - graphe</t>
  </si>
  <si>
    <t>Convolution</t>
  </si>
  <si>
    <t>Convolution- graph</t>
  </si>
  <si>
    <t>Séparation des écoulements, calculs des lames ruisselée et précipitées (totale et nette)</t>
  </si>
  <si>
    <t xml:space="preserve"> Hydrogramme Unitaire (1 heure) Normé (1 mm) et Convolution </t>
  </si>
  <si>
    <t>réprésentation graphique des résultats de la feuille "convolution"</t>
  </si>
  <si>
    <t>réprésentation graphique des résultats e la feuille "données - HU - pluie nette"</t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</si>
</sst>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7">
    <font>
      <sz val="10"/>
      <name val="Arial"/>
      <family val="0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b/>
      <sz val="10"/>
      <color indexed="10"/>
      <name val="Lucida Console"/>
      <family val="3"/>
    </font>
    <font>
      <sz val="10"/>
      <color indexed="10"/>
      <name val="Arial"/>
      <family val="2"/>
    </font>
    <font>
      <sz val="11.25"/>
      <name val="Arial"/>
      <family val="2"/>
    </font>
    <font>
      <b/>
      <sz val="14"/>
      <name val="Arial"/>
      <family val="2"/>
    </font>
    <font>
      <b/>
      <sz val="11.25"/>
      <name val="Arial"/>
      <family val="2"/>
    </font>
    <font>
      <sz val="11.75"/>
      <name val="Arial"/>
      <family val="2"/>
    </font>
    <font>
      <sz val="8.5"/>
      <name val="Arial"/>
      <family val="2"/>
    </font>
    <font>
      <b/>
      <sz val="10.25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22" fontId="0" fillId="4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9" fontId="0" fillId="0" borderId="0" xfId="0" applyNumberFormat="1" applyAlignment="1">
      <alignment horizontal="center"/>
    </xf>
    <xf numFmtId="169" fontId="0" fillId="2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2" fontId="1" fillId="2" borderId="0" xfId="0" applyNumberFormat="1" applyFont="1" applyFill="1" applyAlignment="1">
      <alignment horizontal="center"/>
    </xf>
    <xf numFmtId="9" fontId="1" fillId="2" borderId="0" xfId="21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169" fontId="1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0" fillId="2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Hydrogramme Unitaire Normé </a:t>
            </a:r>
          </a:p>
        </c:rich>
      </c:tx>
      <c:layout>
        <c:manualLayout>
          <c:xMode val="factor"/>
          <c:yMode val="factor"/>
          <c:x val="0.010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3675"/>
          <c:w val="0.8755"/>
          <c:h val="0.7755"/>
        </c:manualLayout>
      </c:layout>
      <c:barChart>
        <c:barDir val="col"/>
        <c:grouping val="clustered"/>
        <c:varyColors val="0"/>
        <c:ser>
          <c:idx val="1"/>
          <c:order val="1"/>
          <c:tx>
            <c:v>Pluie Unitaire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 - HU - pluie nette'!$M$14:$M$38</c:f>
              <c:numCache>
                <c:ptCount val="2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</c:numCache>
            </c:numRef>
          </c:cat>
          <c:val>
            <c:numRef>
              <c:f>'données - HU - pluie nette'!$O$14:$O$38</c:f>
              <c:numCache>
                <c:ptCount val="25"/>
                <c:pt idx="0">
                  <c:v>1</c:v>
                </c:pt>
              </c:numCache>
            </c:numRef>
          </c:val>
        </c:ser>
        <c:gapWidth val="0"/>
        <c:axId val="24822970"/>
        <c:axId val="22080139"/>
      </c:barChart>
      <c:lineChart>
        <c:grouping val="standard"/>
        <c:varyColors val="0"/>
        <c:ser>
          <c:idx val="0"/>
          <c:order val="0"/>
          <c:tx>
            <c:strRef>
              <c:f>'données - HU - pluie nette'!$N$9:$N$10</c:f>
              <c:strCache>
                <c:ptCount val="1"/>
                <c:pt idx="0">
                  <c:v>Hydrogramme Unitaire Normé [l/s]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 - HU - pluie nette'!$M$14:$M$38</c:f>
              <c:numCache>
                <c:ptCount val="2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</c:numCache>
            </c:numRef>
          </c:cat>
          <c:val>
            <c:numRef>
              <c:f>'données - HU - pluie nette'!$N$14:$N$38</c:f>
              <c:numCache>
                <c:ptCount val="25"/>
                <c:pt idx="0">
                  <c:v>0</c:v>
                </c:pt>
                <c:pt idx="1">
                  <c:v>4.091300602452222</c:v>
                </c:pt>
                <c:pt idx="2">
                  <c:v>8.182601204904444</c:v>
                </c:pt>
                <c:pt idx="3">
                  <c:v>33.04512025057563</c:v>
                </c:pt>
                <c:pt idx="4">
                  <c:v>57.90763929624681</c:v>
                </c:pt>
                <c:pt idx="5">
                  <c:v>110.15040083525209</c:v>
                </c:pt>
                <c:pt idx="6">
                  <c:v>162.39316237425734</c:v>
                </c:pt>
                <c:pt idx="7">
                  <c:v>231.63055718498723</c:v>
                </c:pt>
                <c:pt idx="8">
                  <c:v>300.8679519957171</c:v>
                </c:pt>
                <c:pt idx="9">
                  <c:v>355.9431524133431</c:v>
                </c:pt>
                <c:pt idx="10">
                  <c:v>411.0183528309692</c:v>
                </c:pt>
                <c:pt idx="11">
                  <c:v>430.21599411939883</c:v>
                </c:pt>
                <c:pt idx="12">
                  <c:v>411.6477836928849</c:v>
                </c:pt>
                <c:pt idx="13">
                  <c:v>364.7551844801633</c:v>
                </c:pt>
                <c:pt idx="14">
                  <c:v>317.86258526744166</c:v>
                </c:pt>
                <c:pt idx="15">
                  <c:v>261.5285231259842</c:v>
                </c:pt>
                <c:pt idx="16">
                  <c:v>205.1944609845267</c:v>
                </c:pt>
                <c:pt idx="17">
                  <c:v>163.02259323617304</c:v>
                </c:pt>
                <c:pt idx="18">
                  <c:v>120.85072548781939</c:v>
                </c:pt>
                <c:pt idx="19">
                  <c:v>96.61763730406395</c:v>
                </c:pt>
                <c:pt idx="20">
                  <c:v>72.38454912030849</c:v>
                </c:pt>
                <c:pt idx="21">
                  <c:v>52.872192400920994</c:v>
                </c:pt>
                <c:pt idx="22">
                  <c:v>33.35983568153349</c:v>
                </c:pt>
                <c:pt idx="23">
                  <c:v>16.67991784076676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64503524"/>
        <c:axId val="43660805"/>
      </c:lineChart>
      <c:catAx>
        <c:axId val="64503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Temsp [h]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3660805"/>
        <c:crosses val="autoZero"/>
        <c:auto val="1"/>
        <c:lblOffset val="100"/>
        <c:noMultiLvlLbl val="0"/>
      </c:catAx>
      <c:valAx>
        <c:axId val="43660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Débit [l/s]</a:t>
                </a:r>
              </a:p>
            </c:rich>
          </c:tx>
          <c:layout>
            <c:manualLayout>
              <c:xMode val="factor"/>
              <c:yMode val="factor"/>
              <c:x val="-0.0125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4503524"/>
        <c:crossesAt val="1"/>
        <c:crossBetween val="midCat"/>
        <c:dispUnits/>
        <c:majorUnit val="100"/>
      </c:valAx>
      <c:catAx>
        <c:axId val="24822970"/>
        <c:scaling>
          <c:orientation val="minMax"/>
        </c:scaling>
        <c:axPos val="t"/>
        <c:delete val="1"/>
        <c:majorTickMark val="in"/>
        <c:minorTickMark val="none"/>
        <c:tickLblPos val="nextTo"/>
        <c:crossAx val="22080139"/>
        <c:crosses val="autoZero"/>
        <c:auto val="1"/>
        <c:lblOffset val="100"/>
        <c:noMultiLvlLbl val="0"/>
      </c:catAx>
      <c:valAx>
        <c:axId val="22080139"/>
        <c:scaling>
          <c:orientation val="maxMin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Pluie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4822970"/>
        <c:crosses val="max"/>
        <c:crossBetween val="midCat"/>
        <c:dispUnits/>
        <c:majorUnit val="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Evénement du 31.08.1975 observé sur le bassin du Parimbot à Auboranges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275"/>
          <c:w val="0.928"/>
          <c:h val="0.77875"/>
        </c:manualLayout>
      </c:layout>
      <c:barChart>
        <c:barDir val="col"/>
        <c:grouping val="clustered"/>
        <c:varyColors val="0"/>
        <c:ser>
          <c:idx val="2"/>
          <c:order val="1"/>
          <c:tx>
            <c:v>pluie totale</c:v>
          </c:tx>
          <c:spPr>
            <a:solidFill>
              <a:srgbClr val="00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'données - HU - pluie nette'!$D$12:$D$40</c:f>
              <c:numCache>
                <c:ptCount val="29"/>
                <c:pt idx="0">
                  <c:v>6</c:v>
                </c:pt>
                <c:pt idx="1">
                  <c:v>6.250000000029104</c:v>
                </c:pt>
                <c:pt idx="2">
                  <c:v>6.500000000058208</c:v>
                </c:pt>
                <c:pt idx="3">
                  <c:v>6.7500000000873115</c:v>
                </c:pt>
                <c:pt idx="4">
                  <c:v>7.000000000116415</c:v>
                </c:pt>
                <c:pt idx="5">
                  <c:v>7.250000000145519</c:v>
                </c:pt>
                <c:pt idx="6">
                  <c:v>7.500000000174623</c:v>
                </c:pt>
                <c:pt idx="7">
                  <c:v>7.750000000203727</c:v>
                </c:pt>
                <c:pt idx="8">
                  <c:v>8.00000000023283</c:v>
                </c:pt>
                <c:pt idx="9">
                  <c:v>8.250000000261934</c:v>
                </c:pt>
                <c:pt idx="10">
                  <c:v>8.500000000291038</c:v>
                </c:pt>
                <c:pt idx="11">
                  <c:v>8.750000000320142</c:v>
                </c:pt>
                <c:pt idx="12">
                  <c:v>9.000000000349246</c:v>
                </c:pt>
                <c:pt idx="13">
                  <c:v>9.25000000037835</c:v>
                </c:pt>
                <c:pt idx="14">
                  <c:v>9.500000000407454</c:v>
                </c:pt>
                <c:pt idx="15">
                  <c:v>9.750000000436557</c:v>
                </c:pt>
                <c:pt idx="16">
                  <c:v>10.000000000465661</c:v>
                </c:pt>
                <c:pt idx="17">
                  <c:v>10.250000000494765</c:v>
                </c:pt>
                <c:pt idx="18">
                  <c:v>10.500000000523869</c:v>
                </c:pt>
                <c:pt idx="19">
                  <c:v>10.750000000552973</c:v>
                </c:pt>
                <c:pt idx="20">
                  <c:v>11.000000000582077</c:v>
                </c:pt>
                <c:pt idx="21">
                  <c:v>11.25000000061118</c:v>
                </c:pt>
                <c:pt idx="22">
                  <c:v>11.500000000640284</c:v>
                </c:pt>
                <c:pt idx="23">
                  <c:v>11.750000000669388</c:v>
                </c:pt>
                <c:pt idx="24">
                  <c:v>12.000000000698492</c:v>
                </c:pt>
                <c:pt idx="25">
                  <c:v>12.250000000727596</c:v>
                </c:pt>
                <c:pt idx="26">
                  <c:v>12.5000000007567</c:v>
                </c:pt>
                <c:pt idx="27">
                  <c:v>12.750000000785803</c:v>
                </c:pt>
                <c:pt idx="28">
                  <c:v>13.000000000814907</c:v>
                </c:pt>
              </c:numCache>
            </c:numRef>
          </c:cat>
          <c:val>
            <c:numRef>
              <c:f>'données - HU - pluie nette'!$F$12:$F$40</c:f>
              <c:numCache>
                <c:ptCount val="29"/>
                <c:pt idx="1">
                  <c:v>8.5</c:v>
                </c:pt>
                <c:pt idx="2">
                  <c:v>25</c:v>
                </c:pt>
                <c:pt idx="3">
                  <c:v>19.5</c:v>
                </c:pt>
                <c:pt idx="4">
                  <c:v>8</c:v>
                </c:pt>
                <c:pt idx="5">
                  <c:v>4.5</c:v>
                </c:pt>
                <c:pt idx="6">
                  <c:v>0.5</c:v>
                </c:pt>
              </c:numCache>
            </c:numRef>
          </c:val>
        </c:ser>
        <c:gapWidth val="0"/>
        <c:axId val="57402926"/>
        <c:axId val="46864287"/>
      </c:barChart>
      <c:scatterChart>
        <c:scatterStyle val="lineMarker"/>
        <c:varyColors val="0"/>
        <c:ser>
          <c:idx val="1"/>
          <c:order val="0"/>
          <c:tx>
            <c:v>débit total mesuré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'données - HU - pluie nette'!$D$12:$D$40</c:f>
              <c:numCache>
                <c:ptCount val="29"/>
                <c:pt idx="0">
                  <c:v>6</c:v>
                </c:pt>
                <c:pt idx="1">
                  <c:v>6.250000000029104</c:v>
                </c:pt>
                <c:pt idx="2">
                  <c:v>6.500000000058208</c:v>
                </c:pt>
                <c:pt idx="3">
                  <c:v>6.7500000000873115</c:v>
                </c:pt>
                <c:pt idx="4">
                  <c:v>7.000000000116415</c:v>
                </c:pt>
                <c:pt idx="5">
                  <c:v>7.250000000145519</c:v>
                </c:pt>
                <c:pt idx="6">
                  <c:v>7.500000000174623</c:v>
                </c:pt>
                <c:pt idx="7">
                  <c:v>7.750000000203727</c:v>
                </c:pt>
                <c:pt idx="8">
                  <c:v>8.00000000023283</c:v>
                </c:pt>
                <c:pt idx="9">
                  <c:v>8.250000000261934</c:v>
                </c:pt>
                <c:pt idx="10">
                  <c:v>8.500000000291038</c:v>
                </c:pt>
                <c:pt idx="11">
                  <c:v>8.750000000320142</c:v>
                </c:pt>
                <c:pt idx="12">
                  <c:v>9.000000000349246</c:v>
                </c:pt>
                <c:pt idx="13">
                  <c:v>9.25000000037835</c:v>
                </c:pt>
                <c:pt idx="14">
                  <c:v>9.500000000407454</c:v>
                </c:pt>
                <c:pt idx="15">
                  <c:v>9.750000000436557</c:v>
                </c:pt>
                <c:pt idx="16">
                  <c:v>10.000000000465661</c:v>
                </c:pt>
                <c:pt idx="17">
                  <c:v>10.250000000494765</c:v>
                </c:pt>
                <c:pt idx="18">
                  <c:v>10.500000000523869</c:v>
                </c:pt>
                <c:pt idx="19">
                  <c:v>10.750000000552973</c:v>
                </c:pt>
                <c:pt idx="20">
                  <c:v>11.000000000582077</c:v>
                </c:pt>
                <c:pt idx="21">
                  <c:v>11.25000000061118</c:v>
                </c:pt>
                <c:pt idx="22">
                  <c:v>11.500000000640284</c:v>
                </c:pt>
                <c:pt idx="23">
                  <c:v>11.750000000669388</c:v>
                </c:pt>
                <c:pt idx="24">
                  <c:v>12.000000000698492</c:v>
                </c:pt>
                <c:pt idx="25">
                  <c:v>12.250000000727596</c:v>
                </c:pt>
                <c:pt idx="26">
                  <c:v>12.5000000007567</c:v>
                </c:pt>
                <c:pt idx="27">
                  <c:v>12.750000000785803</c:v>
                </c:pt>
                <c:pt idx="28">
                  <c:v>13.000000000814907</c:v>
                </c:pt>
              </c:numCache>
            </c:numRef>
          </c:xVal>
          <c:yVal>
            <c:numRef>
              <c:f>'données - HU - pluie nette'!$E$12:$E$40</c:f>
              <c:numCache>
                <c:ptCount val="29"/>
                <c:pt idx="0">
                  <c:v>9</c:v>
                </c:pt>
                <c:pt idx="1">
                  <c:v>10.5</c:v>
                </c:pt>
                <c:pt idx="2">
                  <c:v>12</c:v>
                </c:pt>
                <c:pt idx="3">
                  <c:v>17</c:v>
                </c:pt>
                <c:pt idx="4">
                  <c:v>22</c:v>
                </c:pt>
                <c:pt idx="5">
                  <c:v>38</c:v>
                </c:pt>
                <c:pt idx="6">
                  <c:v>54</c:v>
                </c:pt>
                <c:pt idx="7">
                  <c:v>84.5</c:v>
                </c:pt>
                <c:pt idx="8">
                  <c:v>115</c:v>
                </c:pt>
                <c:pt idx="9">
                  <c:v>154.5</c:v>
                </c:pt>
                <c:pt idx="10">
                  <c:v>194</c:v>
                </c:pt>
                <c:pt idx="11">
                  <c:v>226</c:v>
                </c:pt>
                <c:pt idx="12">
                  <c:v>258</c:v>
                </c:pt>
                <c:pt idx="13">
                  <c:v>271</c:v>
                </c:pt>
                <c:pt idx="14">
                  <c:v>264</c:v>
                </c:pt>
                <c:pt idx="15">
                  <c:v>242</c:v>
                </c:pt>
                <c:pt idx="16">
                  <c:v>220</c:v>
                </c:pt>
                <c:pt idx="17">
                  <c:v>193</c:v>
                </c:pt>
                <c:pt idx="18">
                  <c:v>166</c:v>
                </c:pt>
                <c:pt idx="19">
                  <c:v>146.5</c:v>
                </c:pt>
                <c:pt idx="20">
                  <c:v>127</c:v>
                </c:pt>
                <c:pt idx="21">
                  <c:v>117</c:v>
                </c:pt>
                <c:pt idx="22">
                  <c:v>107</c:v>
                </c:pt>
                <c:pt idx="23">
                  <c:v>99.5</c:v>
                </c:pt>
                <c:pt idx="24">
                  <c:v>92</c:v>
                </c:pt>
                <c:pt idx="25">
                  <c:v>86</c:v>
                </c:pt>
                <c:pt idx="26">
                  <c:v>80</c:v>
                </c:pt>
                <c:pt idx="27">
                  <c:v>78</c:v>
                </c:pt>
                <c:pt idx="28">
                  <c:v>76</c:v>
                </c:pt>
              </c:numCache>
            </c:numRef>
          </c:yVal>
          <c:smooth val="0"/>
        </c:ser>
        <c:ser>
          <c:idx val="3"/>
          <c:order val="2"/>
          <c:tx>
            <c:v>50 LN (Débit total)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'données - HU - pluie nette'!$D$12:$D$40</c:f>
              <c:numCache>
                <c:ptCount val="29"/>
                <c:pt idx="0">
                  <c:v>6</c:v>
                </c:pt>
                <c:pt idx="1">
                  <c:v>6.250000000029104</c:v>
                </c:pt>
                <c:pt idx="2">
                  <c:v>6.500000000058208</c:v>
                </c:pt>
                <c:pt idx="3">
                  <c:v>6.7500000000873115</c:v>
                </c:pt>
                <c:pt idx="4">
                  <c:v>7.000000000116415</c:v>
                </c:pt>
                <c:pt idx="5">
                  <c:v>7.250000000145519</c:v>
                </c:pt>
                <c:pt idx="6">
                  <c:v>7.500000000174623</c:v>
                </c:pt>
                <c:pt idx="7">
                  <c:v>7.750000000203727</c:v>
                </c:pt>
                <c:pt idx="8">
                  <c:v>8.00000000023283</c:v>
                </c:pt>
                <c:pt idx="9">
                  <c:v>8.250000000261934</c:v>
                </c:pt>
                <c:pt idx="10">
                  <c:v>8.500000000291038</c:v>
                </c:pt>
                <c:pt idx="11">
                  <c:v>8.750000000320142</c:v>
                </c:pt>
                <c:pt idx="12">
                  <c:v>9.000000000349246</c:v>
                </c:pt>
                <c:pt idx="13">
                  <c:v>9.25000000037835</c:v>
                </c:pt>
                <c:pt idx="14">
                  <c:v>9.500000000407454</c:v>
                </c:pt>
                <c:pt idx="15">
                  <c:v>9.750000000436557</c:v>
                </c:pt>
                <c:pt idx="16">
                  <c:v>10.000000000465661</c:v>
                </c:pt>
                <c:pt idx="17">
                  <c:v>10.250000000494765</c:v>
                </c:pt>
                <c:pt idx="18">
                  <c:v>10.500000000523869</c:v>
                </c:pt>
                <c:pt idx="19">
                  <c:v>10.750000000552973</c:v>
                </c:pt>
                <c:pt idx="20">
                  <c:v>11.000000000582077</c:v>
                </c:pt>
                <c:pt idx="21">
                  <c:v>11.25000000061118</c:v>
                </c:pt>
                <c:pt idx="22">
                  <c:v>11.500000000640284</c:v>
                </c:pt>
                <c:pt idx="23">
                  <c:v>11.750000000669388</c:v>
                </c:pt>
                <c:pt idx="24">
                  <c:v>12.000000000698492</c:v>
                </c:pt>
                <c:pt idx="25">
                  <c:v>12.250000000727596</c:v>
                </c:pt>
                <c:pt idx="26">
                  <c:v>12.5000000007567</c:v>
                </c:pt>
                <c:pt idx="27">
                  <c:v>12.750000000785803</c:v>
                </c:pt>
                <c:pt idx="28">
                  <c:v>13.000000000814907</c:v>
                </c:pt>
              </c:numCache>
            </c:numRef>
          </c:xVal>
          <c:yVal>
            <c:numRef>
              <c:f>'données - HU - pluie nette'!$I$12:$I$40</c:f>
              <c:numCache>
                <c:ptCount val="29"/>
                <c:pt idx="0">
                  <c:v>109.86122886681098</c:v>
                </c:pt>
                <c:pt idx="1">
                  <c:v>117.56876285817388</c:v>
                </c:pt>
                <c:pt idx="2">
                  <c:v>124.24533248940001</c:v>
                </c:pt>
                <c:pt idx="3">
                  <c:v>141.6606672028108</c:v>
                </c:pt>
                <c:pt idx="4">
                  <c:v>154.5521226679158</c:v>
                </c:pt>
                <c:pt idx="5">
                  <c:v>181.87930798631928</c:v>
                </c:pt>
                <c:pt idx="6">
                  <c:v>199.44920232821372</c:v>
                </c:pt>
                <c:pt idx="7">
                  <c:v>221.8375767181564</c:v>
                </c:pt>
                <c:pt idx="8">
                  <c:v>237.24660641816251</c:v>
                </c:pt>
                <c:pt idx="9">
                  <c:v>252.00970481689004</c:v>
                </c:pt>
                <c:pt idx="10">
                  <c:v>263.3929079531664</c:v>
                </c:pt>
                <c:pt idx="11">
                  <c:v>271.0267499636143</c:v>
                </c:pt>
                <c:pt idx="12">
                  <c:v>277.64797924608087</c:v>
                </c:pt>
                <c:pt idx="13">
                  <c:v>280.10594104398507</c:v>
                </c:pt>
                <c:pt idx="14">
                  <c:v>278.7974551573158</c:v>
                </c:pt>
                <c:pt idx="15">
                  <c:v>274.44688630783435</c:v>
                </c:pt>
                <c:pt idx="16">
                  <c:v>269.6813773176181</c:v>
                </c:pt>
                <c:pt idx="17">
                  <c:v>263.1345094452443</c:v>
                </c:pt>
                <c:pt idx="18">
                  <c:v>255.59938941782718</c:v>
                </c:pt>
                <c:pt idx="19">
                  <c:v>249.35127142285612</c:v>
                </c:pt>
                <c:pt idx="20">
                  <c:v>242.20935432292956</c:v>
                </c:pt>
                <c:pt idx="21">
                  <c:v>238.10869673988782</c:v>
                </c:pt>
                <c:pt idx="22">
                  <c:v>233.64144172309528</c:v>
                </c:pt>
                <c:pt idx="23">
                  <c:v>230.00788220822733</c:v>
                </c:pt>
                <c:pt idx="24">
                  <c:v>226.08942885245202</c:v>
                </c:pt>
                <c:pt idx="25">
                  <c:v>222.71736481267536</c:v>
                </c:pt>
                <c:pt idx="26">
                  <c:v>219.10133173369405</c:v>
                </c:pt>
                <c:pt idx="27">
                  <c:v>217.83544133447958</c:v>
                </c:pt>
                <c:pt idx="28">
                  <c:v>216.53666701431655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'données - HU - pluie nette'!$J$9</c:f>
              <c:strCache>
                <c:ptCount val="1"/>
                <c:pt idx="0">
                  <c:v>débit de base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'données - HU - pluie nette'!$D$12:$D$40</c:f>
              <c:numCache>
                <c:ptCount val="29"/>
                <c:pt idx="0">
                  <c:v>6</c:v>
                </c:pt>
                <c:pt idx="1">
                  <c:v>6.250000000029104</c:v>
                </c:pt>
                <c:pt idx="2">
                  <c:v>6.500000000058208</c:v>
                </c:pt>
                <c:pt idx="3">
                  <c:v>6.7500000000873115</c:v>
                </c:pt>
                <c:pt idx="4">
                  <c:v>7.000000000116415</c:v>
                </c:pt>
                <c:pt idx="5">
                  <c:v>7.250000000145519</c:v>
                </c:pt>
                <c:pt idx="6">
                  <c:v>7.500000000174623</c:v>
                </c:pt>
                <c:pt idx="7">
                  <c:v>7.750000000203727</c:v>
                </c:pt>
                <c:pt idx="8">
                  <c:v>8.00000000023283</c:v>
                </c:pt>
                <c:pt idx="9">
                  <c:v>8.250000000261934</c:v>
                </c:pt>
                <c:pt idx="10">
                  <c:v>8.500000000291038</c:v>
                </c:pt>
                <c:pt idx="11">
                  <c:v>8.750000000320142</c:v>
                </c:pt>
                <c:pt idx="12">
                  <c:v>9.000000000349246</c:v>
                </c:pt>
                <c:pt idx="13">
                  <c:v>9.25000000037835</c:v>
                </c:pt>
                <c:pt idx="14">
                  <c:v>9.500000000407454</c:v>
                </c:pt>
                <c:pt idx="15">
                  <c:v>9.750000000436557</c:v>
                </c:pt>
                <c:pt idx="16">
                  <c:v>10.000000000465661</c:v>
                </c:pt>
                <c:pt idx="17">
                  <c:v>10.250000000494765</c:v>
                </c:pt>
                <c:pt idx="18">
                  <c:v>10.500000000523869</c:v>
                </c:pt>
                <c:pt idx="19">
                  <c:v>10.750000000552973</c:v>
                </c:pt>
                <c:pt idx="20">
                  <c:v>11.000000000582077</c:v>
                </c:pt>
                <c:pt idx="21">
                  <c:v>11.25000000061118</c:v>
                </c:pt>
                <c:pt idx="22">
                  <c:v>11.500000000640284</c:v>
                </c:pt>
                <c:pt idx="23">
                  <c:v>11.750000000669388</c:v>
                </c:pt>
                <c:pt idx="24">
                  <c:v>12.000000000698492</c:v>
                </c:pt>
                <c:pt idx="25">
                  <c:v>12.250000000727596</c:v>
                </c:pt>
                <c:pt idx="26">
                  <c:v>12.5000000007567</c:v>
                </c:pt>
                <c:pt idx="27">
                  <c:v>12.750000000785803</c:v>
                </c:pt>
                <c:pt idx="28">
                  <c:v>13.000000000814907</c:v>
                </c:pt>
              </c:numCache>
            </c:numRef>
          </c:xVal>
          <c:yVal>
            <c:numRef>
              <c:f>'données - HU - pluie nette'!$J$12:$J$40</c:f>
              <c:numCache>
                <c:ptCount val="29"/>
                <c:pt idx="2">
                  <c:v>12</c:v>
                </c:pt>
                <c:pt idx="3">
                  <c:v>14.833333333333332</c:v>
                </c:pt>
                <c:pt idx="4">
                  <c:v>17.666666666666664</c:v>
                </c:pt>
                <c:pt idx="5">
                  <c:v>20.499999999999996</c:v>
                </c:pt>
                <c:pt idx="6">
                  <c:v>23.33333333333333</c:v>
                </c:pt>
                <c:pt idx="7">
                  <c:v>26.16666666666666</c:v>
                </c:pt>
                <c:pt idx="8">
                  <c:v>28.999999999999993</c:v>
                </c:pt>
                <c:pt idx="9">
                  <c:v>31.833333333333325</c:v>
                </c:pt>
                <c:pt idx="10">
                  <c:v>34.66666666666666</c:v>
                </c:pt>
                <c:pt idx="11">
                  <c:v>37.49999999999999</c:v>
                </c:pt>
                <c:pt idx="12">
                  <c:v>40.33333333333333</c:v>
                </c:pt>
                <c:pt idx="13">
                  <c:v>43.166666666666664</c:v>
                </c:pt>
                <c:pt idx="14">
                  <c:v>46</c:v>
                </c:pt>
                <c:pt idx="15">
                  <c:v>48.833333333333336</c:v>
                </c:pt>
                <c:pt idx="16">
                  <c:v>51.66666666666667</c:v>
                </c:pt>
                <c:pt idx="17">
                  <c:v>54.50000000000001</c:v>
                </c:pt>
                <c:pt idx="18">
                  <c:v>57.33333333333334</c:v>
                </c:pt>
                <c:pt idx="19">
                  <c:v>60.16666666666668</c:v>
                </c:pt>
                <c:pt idx="20">
                  <c:v>63.000000000000014</c:v>
                </c:pt>
                <c:pt idx="21">
                  <c:v>65.83333333333334</c:v>
                </c:pt>
                <c:pt idx="22">
                  <c:v>68.66666666666667</c:v>
                </c:pt>
                <c:pt idx="23">
                  <c:v>71.5</c:v>
                </c:pt>
                <c:pt idx="24">
                  <c:v>74.33333333333333</c:v>
                </c:pt>
                <c:pt idx="25">
                  <c:v>77.16666666666666</c:v>
                </c:pt>
                <c:pt idx="26">
                  <c:v>79.99999999999999</c:v>
                </c:pt>
              </c:numCache>
            </c:numRef>
          </c:yVal>
          <c:smooth val="0"/>
        </c:ser>
        <c:axId val="19125400"/>
        <c:axId val="37910873"/>
      </c:scatterChart>
      <c:catAx>
        <c:axId val="19125400"/>
        <c:scaling>
          <c:orientation val="minMax"/>
          <c:max val="13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37910873"/>
        <c:crosses val="autoZero"/>
        <c:auto val="1"/>
        <c:lblOffset val="100"/>
        <c:noMultiLvlLbl val="0"/>
      </c:catAx>
      <c:valAx>
        <c:axId val="37910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débit [l/s]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125400"/>
        <c:crosses val="autoZero"/>
        <c:crossBetween val="between"/>
        <c:dispUnits/>
      </c:valAx>
      <c:catAx>
        <c:axId val="57402926"/>
        <c:scaling>
          <c:orientation val="minMax"/>
        </c:scaling>
        <c:axPos val="t"/>
        <c:delete val="1"/>
        <c:majorTickMark val="out"/>
        <c:minorTickMark val="none"/>
        <c:tickLblPos val="nextTo"/>
        <c:crossAx val="46864287"/>
        <c:crosses val="autoZero"/>
        <c:auto val="0"/>
        <c:lblOffset val="100"/>
        <c:noMultiLvlLbl val="0"/>
      </c:catAx>
      <c:valAx>
        <c:axId val="4686428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intensité [mm/h]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029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9"/>
          <c:y val="0.945"/>
          <c:w val="0.6975"/>
          <c:h val="0.04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5725"/>
          <c:w val="0.9285"/>
          <c:h val="0.84775"/>
        </c:manualLayout>
      </c:layout>
      <c:barChart>
        <c:barDir val="col"/>
        <c:grouping val="clustered"/>
        <c:varyColors val="0"/>
        <c:ser>
          <c:idx val="3"/>
          <c:order val="4"/>
          <c:tx>
            <c:v>pluie nette</c:v>
          </c:tx>
          <c:spPr>
            <a:solidFill>
              <a:srgbClr val="00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Convolution!$Y$14:$Y$16</c:f>
              <c:numCach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Convolution!$Z$14:$Z$16</c:f>
              <c:numCache>
                <c:ptCount val="3"/>
                <c:pt idx="0">
                  <c:v>1.4</c:v>
                </c:pt>
                <c:pt idx="1">
                  <c:v>7.4</c:v>
                </c:pt>
                <c:pt idx="2">
                  <c:v>1.2</c:v>
                </c:pt>
              </c:numCache>
            </c:numRef>
          </c:val>
        </c:ser>
        <c:gapWidth val="0"/>
        <c:axId val="5653538"/>
        <c:axId val="50881843"/>
      </c:barChart>
      <c:scatterChart>
        <c:scatterStyle val="lineMarker"/>
        <c:varyColors val="0"/>
        <c:ser>
          <c:idx val="1"/>
          <c:order val="0"/>
          <c:tx>
            <c:v>H.U.N.*1.4</c:v>
          </c:tx>
          <c:spPr>
            <a:ln w="3175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Convolution!$S$14:$S$50</c:f>
              <c:numCache>
                <c:ptCount val="3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</c:numCache>
            </c:numRef>
          </c:xVal>
          <c:yVal>
            <c:numRef>
              <c:f>Convolution!$T$14:$T$50</c:f>
              <c:numCache>
                <c:ptCount val="37"/>
                <c:pt idx="0">
                  <c:v>0</c:v>
                </c:pt>
                <c:pt idx="1">
                  <c:v>1.4319552108582776</c:v>
                </c:pt>
                <c:pt idx="2">
                  <c:v>4.295865632574833</c:v>
                </c:pt>
                <c:pt idx="3">
                  <c:v>15.861657720276302</c:v>
                </c:pt>
                <c:pt idx="4">
                  <c:v>36.12933147396269</c:v>
                </c:pt>
                <c:pt idx="5">
                  <c:v>73.25001655544263</c:v>
                </c:pt>
                <c:pt idx="6">
                  <c:v>127.22371296471616</c:v>
                </c:pt>
                <c:pt idx="7">
                  <c:v>196.72861589176017</c:v>
                </c:pt>
                <c:pt idx="8">
                  <c:v>281.7647253365748</c:v>
                </c:pt>
                <c:pt idx="9">
                  <c:v>367.7921883889066</c:v>
                </c:pt>
                <c:pt idx="10">
                  <c:v>454.8110050487558</c:v>
                </c:pt>
                <c:pt idx="11">
                  <c:v>524.3159079757999</c:v>
                </c:pt>
                <c:pt idx="12">
                  <c:v>563.0888490698086</c:v>
                </c:pt>
                <c:pt idx="13">
                  <c:v>566.1730602931957</c:v>
                </c:pt>
                <c:pt idx="14">
                  <c:v>533.568541645961</c:v>
                </c:pt>
                <c:pt idx="15">
                  <c:v>474.5279267982658</c:v>
                </c:pt>
                <c:pt idx="16">
                  <c:v>402.26926385034056</c:v>
                </c:pt>
                <c:pt idx="17">
                  <c:v>331.6628569149439</c:v>
                </c:pt>
                <c:pt idx="18">
                  <c:v>262.70870599207615</c:v>
                </c:pt>
                <c:pt idx="19">
                  <c:v>204.9898959544041</c:v>
                </c:pt>
                <c:pt idx="20">
                  <c:v>158.5064268019277</c:v>
                </c:pt>
                <c:pt idx="21">
                  <c:v>119.95378650958948</c:v>
                </c:pt>
                <c:pt idx="22">
                  <c:v>89.33197507738942</c:v>
                </c:pt>
                <c:pt idx="23">
                  <c:v>61.3537732652354</c:v>
                </c:pt>
                <c:pt idx="24">
                  <c:v>36.019181073127434</c:v>
                </c:pt>
                <c:pt idx="25">
                  <c:v>17.513913732805083</c:v>
                </c:pt>
                <c:pt idx="26">
                  <c:v>5.837971244268365</c:v>
                </c:pt>
                <c:pt idx="27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H.U.N.*7.4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Convolution!$S$14:$S$50</c:f>
              <c:numCache>
                <c:ptCount val="3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</c:numCache>
            </c:numRef>
          </c:xVal>
          <c:yVal>
            <c:numRef>
              <c:f>Convolution!$U$14:$U$50</c:f>
              <c:numCache>
                <c:ptCount val="37"/>
                <c:pt idx="4">
                  <c:v>0</c:v>
                </c:pt>
                <c:pt idx="5">
                  <c:v>7.5689061145366106</c:v>
                </c:pt>
                <c:pt idx="6">
                  <c:v>22.706718343609833</c:v>
                </c:pt>
                <c:pt idx="7">
                  <c:v>83.84019080717475</c:v>
                </c:pt>
                <c:pt idx="8">
                  <c:v>190.96932350523136</c:v>
                </c:pt>
                <c:pt idx="9">
                  <c:v>387.17865893591113</c:v>
                </c:pt>
                <c:pt idx="10">
                  <c:v>672.4681970992141</c:v>
                </c:pt>
                <c:pt idx="11">
                  <c:v>1039.8512554278755</c:v>
                </c:pt>
                <c:pt idx="12">
                  <c:v>1489.3278339218955</c:v>
                </c:pt>
                <c:pt idx="13">
                  <c:v>1944.0444243413635</c:v>
                </c:pt>
                <c:pt idx="14">
                  <c:v>2404.001026686281</c:v>
                </c:pt>
                <c:pt idx="15">
                  <c:v>2771.3840850149422</c:v>
                </c:pt>
                <c:pt idx="16">
                  <c:v>2976.3267736547027</c:v>
                </c:pt>
                <c:pt idx="17">
                  <c:v>2992.6290329783205</c:v>
                </c:pt>
                <c:pt idx="18">
                  <c:v>2820.2908629857943</c:v>
                </c:pt>
                <c:pt idx="19">
                  <c:v>2508.219041647977</c:v>
                </c:pt>
                <c:pt idx="20">
                  <c:v>2126.2803946375147</c:v>
                </c:pt>
                <c:pt idx="21">
                  <c:v>1753.0751008361324</c:v>
                </c:pt>
                <c:pt idx="22">
                  <c:v>1388.6031602438313</c:v>
                </c:pt>
                <c:pt idx="23">
                  <c:v>1083.5180214732788</c:v>
                </c:pt>
                <c:pt idx="24">
                  <c:v>837.819684524475</c:v>
                </c:pt>
                <c:pt idx="25">
                  <c:v>634.0414429792587</c:v>
                </c:pt>
                <c:pt idx="26">
                  <c:v>472.1832968376298</c:v>
                </c:pt>
                <c:pt idx="27">
                  <c:v>324.29851583053</c:v>
                </c:pt>
                <c:pt idx="28">
                  <c:v>190.3870999579593</c:v>
                </c:pt>
                <c:pt idx="29">
                  <c:v>92.57354401625545</c:v>
                </c:pt>
                <c:pt idx="30">
                  <c:v>30.857848005418507</c:v>
                </c:pt>
                <c:pt idx="31">
                  <c:v>0</c:v>
                </c:pt>
              </c:numCache>
            </c:numRef>
          </c:yVal>
          <c:smooth val="0"/>
        </c:ser>
        <c:ser>
          <c:idx val="4"/>
          <c:order val="2"/>
          <c:tx>
            <c:v>H.U.N.*1.2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Convolution!$S$14:$S$50</c:f>
              <c:numCache>
                <c:ptCount val="3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</c:numCache>
            </c:numRef>
          </c:xVal>
          <c:yVal>
            <c:numRef>
              <c:f>Convolution!$V$14:$V$50</c:f>
              <c:numCache>
                <c:ptCount val="37"/>
                <c:pt idx="8">
                  <c:v>0</c:v>
                </c:pt>
                <c:pt idx="9">
                  <c:v>1.2273901807356664</c:v>
                </c:pt>
                <c:pt idx="10">
                  <c:v>3.6821705422069995</c:v>
                </c:pt>
                <c:pt idx="11">
                  <c:v>13.595706617379689</c:v>
                </c:pt>
                <c:pt idx="12">
                  <c:v>30.967998406253734</c:v>
                </c:pt>
                <c:pt idx="13">
                  <c:v>62.78572847609369</c:v>
                </c:pt>
                <c:pt idx="14">
                  <c:v>109.04889682689956</c:v>
                </c:pt>
                <c:pt idx="15">
                  <c:v>168.624527907223</c:v>
                </c:pt>
                <c:pt idx="16">
                  <c:v>241.51262171706412</c:v>
                </c:pt>
                <c:pt idx="17">
                  <c:v>315.25044719049134</c:v>
                </c:pt>
                <c:pt idx="18">
                  <c:v>389.83800432750496</c:v>
                </c:pt>
                <c:pt idx="19">
                  <c:v>449.41363540782845</c:v>
                </c:pt>
                <c:pt idx="20">
                  <c:v>482.64758491697876</c:v>
                </c:pt>
                <c:pt idx="21">
                  <c:v>485.29119453702486</c:v>
                </c:pt>
                <c:pt idx="22">
                  <c:v>457.3444642679666</c:v>
                </c:pt>
                <c:pt idx="23">
                  <c:v>406.73822296994217</c:v>
                </c:pt>
                <c:pt idx="24">
                  <c:v>344.80222615743475</c:v>
                </c:pt>
                <c:pt idx="25">
                  <c:v>284.28244878423766</c:v>
                </c:pt>
                <c:pt idx="26">
                  <c:v>225.178890850351</c:v>
                </c:pt>
                <c:pt idx="27">
                  <c:v>175.70562510377493</c:v>
                </c:pt>
                <c:pt idx="28">
                  <c:v>135.86265154450945</c:v>
                </c:pt>
                <c:pt idx="29">
                  <c:v>102.81753129393384</c:v>
                </c:pt>
                <c:pt idx="30">
                  <c:v>76.57026435204807</c:v>
                </c:pt>
                <c:pt idx="31">
                  <c:v>52.58894851305892</c:v>
                </c:pt>
                <c:pt idx="32">
                  <c:v>30.87358377696637</c:v>
                </c:pt>
                <c:pt idx="33">
                  <c:v>15.011926056690072</c:v>
                </c:pt>
                <c:pt idx="34">
                  <c:v>5.003975352230028</c:v>
                </c:pt>
                <c:pt idx="35">
                  <c:v>0</c:v>
                </c:pt>
              </c:numCache>
            </c:numRef>
          </c:yVal>
          <c:smooth val="1"/>
        </c:ser>
        <c:ser>
          <c:idx val="2"/>
          <c:order val="3"/>
          <c:tx>
            <c:v>hydrogramme total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Convolution!$S$14:$S$50</c:f>
              <c:numCache>
                <c:ptCount val="3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</c:numCache>
            </c:numRef>
          </c:xVal>
          <c:yVal>
            <c:numRef>
              <c:f>Convolution!$W$14:$W$50</c:f>
              <c:numCache>
                <c:ptCount val="37"/>
                <c:pt idx="0">
                  <c:v>0</c:v>
                </c:pt>
                <c:pt idx="1">
                  <c:v>1.4319552108582776</c:v>
                </c:pt>
                <c:pt idx="2">
                  <c:v>4.295865632574833</c:v>
                </c:pt>
                <c:pt idx="3">
                  <c:v>15.861657720276302</c:v>
                </c:pt>
                <c:pt idx="4">
                  <c:v>36.12933147396269</c:v>
                </c:pt>
                <c:pt idx="5">
                  <c:v>80.81892266997924</c:v>
                </c:pt>
                <c:pt idx="6">
                  <c:v>149.93043130832598</c:v>
                </c:pt>
                <c:pt idx="7">
                  <c:v>280.5688066989349</c:v>
                </c:pt>
                <c:pt idx="8">
                  <c:v>472.73404884180616</c:v>
                </c:pt>
                <c:pt idx="9">
                  <c:v>756.1982375055534</c:v>
                </c:pt>
                <c:pt idx="10">
                  <c:v>1130.9613726901769</c:v>
                </c:pt>
                <c:pt idx="11">
                  <c:v>1577.7628700210548</c:v>
                </c:pt>
                <c:pt idx="12">
                  <c:v>2083.3846813979576</c:v>
                </c:pt>
                <c:pt idx="13">
                  <c:v>2573.0032131106527</c:v>
                </c:pt>
                <c:pt idx="14">
                  <c:v>3046.6184651591416</c:v>
                </c:pt>
                <c:pt idx="15">
                  <c:v>3414.5365397204314</c:v>
                </c:pt>
                <c:pt idx="16">
                  <c:v>3620.1086592221072</c:v>
                </c:pt>
                <c:pt idx="17">
                  <c:v>3639.5423370837557</c:v>
                </c:pt>
                <c:pt idx="18">
                  <c:v>3472.837573305376</c:v>
                </c:pt>
                <c:pt idx="19">
                  <c:v>3162.6225730102096</c:v>
                </c:pt>
                <c:pt idx="20">
                  <c:v>2767.4344063564213</c:v>
                </c:pt>
                <c:pt idx="21">
                  <c:v>2358.3200818827468</c:v>
                </c:pt>
                <c:pt idx="22">
                  <c:v>1935.2795995891875</c:v>
                </c:pt>
                <c:pt idx="23">
                  <c:v>1551.6100177084563</c:v>
                </c:pt>
                <c:pt idx="24">
                  <c:v>1218.6410917550372</c:v>
                </c:pt>
                <c:pt idx="25">
                  <c:v>935.8378054963015</c:v>
                </c:pt>
                <c:pt idx="26">
                  <c:v>703.2001589322492</c:v>
                </c:pt>
                <c:pt idx="27">
                  <c:v>500.0041409343049</c:v>
                </c:pt>
                <c:pt idx="28">
                  <c:v>326.2497515024687</c:v>
                </c:pt>
                <c:pt idx="29">
                  <c:v>195.3910753101893</c:v>
                </c:pt>
                <c:pt idx="30">
                  <c:v>107.42811235746657</c:v>
                </c:pt>
                <c:pt idx="31">
                  <c:v>52.58894851305892</c:v>
                </c:pt>
                <c:pt idx="32">
                  <c:v>30.87358377696637</c:v>
                </c:pt>
                <c:pt idx="33">
                  <c:v>15.011926056690072</c:v>
                </c:pt>
                <c:pt idx="34">
                  <c:v>5.003975352230028</c:v>
                </c:pt>
                <c:pt idx="35">
                  <c:v>0</c:v>
                </c:pt>
              </c:numCache>
            </c:numRef>
          </c:yVal>
          <c:smooth val="1"/>
        </c:ser>
        <c:axId val="55283404"/>
        <c:axId val="27788589"/>
      </c:scatterChart>
      <c:catAx>
        <c:axId val="55283404"/>
        <c:scaling>
          <c:orientation val="minMax"/>
          <c:max val="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temps [h]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27788589"/>
        <c:crosses val="autoZero"/>
        <c:auto val="1"/>
        <c:lblOffset val="100"/>
        <c:noMultiLvlLbl val="0"/>
      </c:catAx>
      <c:valAx>
        <c:axId val="27788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débit [l/s]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283404"/>
        <c:crosses val="autoZero"/>
        <c:crossBetween val="between"/>
        <c:dispUnits/>
      </c:valAx>
      <c:catAx>
        <c:axId val="5653538"/>
        <c:scaling>
          <c:orientation val="minMax"/>
        </c:scaling>
        <c:axPos val="t"/>
        <c:delete val="1"/>
        <c:majorTickMark val="out"/>
        <c:minorTickMark val="none"/>
        <c:tickLblPos val="nextTo"/>
        <c:crossAx val="50881843"/>
        <c:crosses val="autoZero"/>
        <c:auto val="0"/>
        <c:lblOffset val="100"/>
        <c:noMultiLvlLbl val="0"/>
      </c:catAx>
      <c:valAx>
        <c:axId val="50881843"/>
        <c:scaling>
          <c:orientation val="maxMin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intensité [mm/h]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5353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75"/>
          <c:y val="0.9335"/>
          <c:w val="0.798"/>
          <c:h val="0.066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0.12325</cdr:x>
      <cdr:y>0.1405</cdr:y>
    </cdr:from>
    <cdr:to>
      <cdr:x>0.16725</cdr:x>
      <cdr:y>0.1405</cdr:y>
    </cdr:to>
    <cdr:sp>
      <cdr:nvSpPr>
        <cdr:cNvPr id="1" name="Line 1"/>
        <cdr:cNvSpPr>
          <a:spLocks/>
        </cdr:cNvSpPr>
      </cdr:nvSpPr>
      <cdr:spPr>
        <a:xfrm>
          <a:off x="561975" y="4095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0.0725</cdr:x>
      <cdr:y>0.07175</cdr:y>
    </cdr:from>
    <cdr:to>
      <cdr:x>0.24275</cdr:x>
      <cdr:y>0.1405</cdr:y>
    </cdr:to>
    <cdr:sp>
      <cdr:nvSpPr>
        <cdr:cNvPr id="2" name="TextBox 2"/>
        <cdr:cNvSpPr txBox="1">
          <a:spLocks noChangeArrowheads="1"/>
        </cdr:cNvSpPr>
      </cdr:nvSpPr>
      <cdr:spPr>
        <a:xfrm>
          <a:off x="333375" y="209550"/>
          <a:ext cx="7810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D = 15 min</a:t>
          </a:r>
        </a:p>
      </cdr:txBody>
    </cdr:sp>
  </cdr:relSizeAnchor>
  <cdr:relSizeAnchor xmlns:cdr="http://schemas.openxmlformats.org/drawingml/2006/chartDrawing">
    <cdr:from>
      <cdr:x>0.13425</cdr:x>
      <cdr:y>0.173</cdr:y>
    </cdr:from>
    <cdr:to>
      <cdr:x>0.1665</cdr:x>
      <cdr:y>0.3025</cdr:y>
    </cdr:to>
    <cdr:sp>
      <cdr:nvSpPr>
        <cdr:cNvPr id="3" name="Rectangle 3"/>
        <cdr:cNvSpPr>
          <a:spLocks/>
        </cdr:cNvSpPr>
      </cdr:nvSpPr>
      <cdr:spPr>
        <a:xfrm>
          <a:off x="609600" y="504825"/>
          <a:ext cx="152400" cy="381000"/>
        </a:xfrm>
        <a:prstGeom prst="rect">
          <a:avLst/>
        </a:prstGeom>
        <a:solidFill>
          <a:srgbClr val="FF00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361950</xdr:colOff>
      <xdr:row>14</xdr:row>
      <xdr:rowOff>142875</xdr:rowOff>
    </xdr:from>
    <xdr:to>
      <xdr:col>23</xdr:col>
      <xdr:colOff>400050</xdr:colOff>
      <xdr:row>33</xdr:row>
      <xdr:rowOff>9525</xdr:rowOff>
    </xdr:to>
    <xdr:graphicFrame>
      <xdr:nvGraphicFramePr>
        <xdr:cNvPr id="1" name="Chart 2"/>
        <xdr:cNvGraphicFramePr/>
      </xdr:nvGraphicFramePr>
      <xdr:xfrm>
        <a:off x="14706600" y="2686050"/>
        <a:ext cx="46101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0.68825</cdr:x>
      <cdr:y>0.25975</cdr:y>
    </cdr:from>
    <cdr:to>
      <cdr:x>0.924</cdr:x>
      <cdr:y>0.32925</cdr:y>
    </cdr:to>
    <cdr:sp>
      <cdr:nvSpPr>
        <cdr:cNvPr id="1" name="Line 1"/>
        <cdr:cNvSpPr>
          <a:spLocks/>
        </cdr:cNvSpPr>
      </cdr:nvSpPr>
      <cdr:spPr>
        <a:xfrm flipH="1" flipV="1">
          <a:off x="6372225" y="1466850"/>
          <a:ext cx="2181225" cy="3905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0.50325</cdr:x>
      <cdr:y>0.165</cdr:y>
    </cdr:from>
    <cdr:to>
      <cdr:x>0.76475</cdr:x>
      <cdr:y>0.2935</cdr:y>
    </cdr:to>
    <cdr:sp>
      <cdr:nvSpPr>
        <cdr:cNvPr id="2" name="Line 2"/>
        <cdr:cNvSpPr>
          <a:spLocks/>
        </cdr:cNvSpPr>
      </cdr:nvSpPr>
      <cdr:spPr>
        <a:xfrm>
          <a:off x="4657725" y="933450"/>
          <a:ext cx="2419350" cy="7334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0.81125</cdr:x>
      <cdr:y>0.30875</cdr:y>
    </cdr:from>
    <cdr:to>
      <cdr:x>0.97325</cdr:x>
      <cdr:y>0.32</cdr:y>
    </cdr:to>
    <cdr:sp>
      <cdr:nvSpPr>
        <cdr:cNvPr id="3" name="Line 3"/>
        <cdr:cNvSpPr>
          <a:spLocks/>
        </cdr:cNvSpPr>
      </cdr:nvSpPr>
      <cdr:spPr>
        <a:xfrm flipH="1" flipV="1">
          <a:off x="7515225" y="1752600"/>
          <a:ext cx="1504950" cy="66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0.38475</cdr:x>
      <cdr:y>0.50475</cdr:y>
    </cdr:from>
    <cdr:to>
      <cdr:x>0.617</cdr:x>
      <cdr:y>0.56725</cdr:y>
    </cdr:to>
    <cdr:sp>
      <cdr:nvSpPr>
        <cdr:cNvPr id="4" name="TextBox 5"/>
        <cdr:cNvSpPr txBox="1">
          <a:spLocks noChangeArrowheads="1"/>
        </cdr:cNvSpPr>
      </cdr:nvSpPr>
      <cdr:spPr>
        <a:xfrm>
          <a:off x="3562350" y="2857500"/>
          <a:ext cx="21526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Lame ruisselée = 0.53 mm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42"/>
  <sheetViews>
    <sheetView tabSelected="1" zoomScale="75" zoomScaleNormal="75" workbookViewId="0" topLeftCell="A1">
      <selection activeCell="D54" sqref="D54"/>
    </sheetView>
  </sheetViews>
  <sheetFormatPr defaultColWidth="9.140625" defaultRowHeight="12.75"/>
  <cols>
    <col min="1" max="16384" width="11.421875" style="0" customWidth="1"/>
  </cols>
  <sheetData>
    <row r="5" ht="20.25">
      <c r="B5" s="2" t="s">
        <v>0</v>
      </c>
    </row>
    <row r="12" ht="12.75">
      <c r="C12" s="3" t="s">
        <v>1</v>
      </c>
    </row>
    <row r="15" spans="3:7" ht="12.75">
      <c r="C15" s="1" t="s">
        <v>43</v>
      </c>
      <c r="G15" s="1" t="s">
        <v>26</v>
      </c>
    </row>
    <row r="16" spans="3:7" ht="12.75">
      <c r="C16" s="1"/>
      <c r="G16" s="1"/>
    </row>
    <row r="18" spans="3:7" ht="12.75">
      <c r="C18" s="1" t="s">
        <v>44</v>
      </c>
      <c r="G18" s="1" t="s">
        <v>50</v>
      </c>
    </row>
    <row r="21" spans="3:7" ht="12.75">
      <c r="C21" s="1" t="s">
        <v>45</v>
      </c>
      <c r="G21" s="1" t="s">
        <v>48</v>
      </c>
    </row>
    <row r="24" spans="3:7" ht="12.75">
      <c r="C24" s="1" t="s">
        <v>46</v>
      </c>
      <c r="G24" s="1" t="s">
        <v>49</v>
      </c>
    </row>
    <row r="27" spans="3:7" ht="12.75">
      <c r="C27" s="1"/>
      <c r="G27" s="1"/>
    </row>
    <row r="30" spans="3:7" ht="12.75">
      <c r="C30" s="1"/>
      <c r="G30" s="1"/>
    </row>
    <row r="34" spans="3:7" ht="12.75">
      <c r="C34" s="1"/>
      <c r="G34" s="1"/>
    </row>
    <row r="36" ht="12.75">
      <c r="C36" s="3" t="s">
        <v>40</v>
      </c>
    </row>
    <row r="39" spans="3:7" ht="12.75">
      <c r="C39" s="40"/>
      <c r="G39" s="1" t="s">
        <v>41</v>
      </c>
    </row>
    <row r="42" spans="3:7" ht="12.75">
      <c r="C42" s="41"/>
      <c r="G42" s="1" t="s">
        <v>42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T51"/>
  <sheetViews>
    <sheetView zoomScale="75" zoomScaleNormal="75" workbookViewId="0" topLeftCell="A1">
      <selection activeCell="B10" sqref="B9:B10"/>
    </sheetView>
  </sheetViews>
  <sheetFormatPr defaultColWidth="9.140625" defaultRowHeight="12.75"/>
  <cols>
    <col min="1" max="2" width="11.421875" style="0" customWidth="1"/>
    <col min="3" max="4" width="15.28125" style="5" bestFit="1" customWidth="1"/>
    <col min="5" max="5" width="11.421875" style="5" customWidth="1"/>
    <col min="6" max="6" width="11.8515625" style="5" customWidth="1"/>
    <col min="7" max="7" width="13.57421875" style="5" customWidth="1"/>
    <col min="8" max="8" width="11.421875" style="0" customWidth="1"/>
    <col min="9" max="9" width="11.421875" style="20" customWidth="1"/>
    <col min="10" max="10" width="11.28125" style="0" customWidth="1"/>
    <col min="11" max="11" width="11.421875" style="0" customWidth="1"/>
    <col min="12" max="12" width="14.140625" style="0" customWidth="1"/>
    <col min="13" max="13" width="14.140625" style="28" customWidth="1"/>
    <col min="14" max="14" width="16.7109375" style="0" customWidth="1"/>
    <col min="15" max="16384" width="11.421875" style="0" customWidth="1"/>
  </cols>
  <sheetData>
    <row r="5" spans="2:3" ht="20.25">
      <c r="B5" s="2" t="s">
        <v>47</v>
      </c>
      <c r="C5" s="4"/>
    </row>
    <row r="6" spans="14:15" ht="12.75">
      <c r="N6" s="29"/>
      <c r="O6" s="28"/>
    </row>
    <row r="7" spans="14:18" ht="12.75">
      <c r="N7" s="17"/>
      <c r="O7" s="28"/>
      <c r="P7" s="23" t="s">
        <v>19</v>
      </c>
      <c r="Q7" s="14">
        <v>22.9</v>
      </c>
      <c r="R7" s="5" t="s">
        <v>5</v>
      </c>
    </row>
    <row r="8" ht="12.75">
      <c r="K8" s="31" t="s">
        <v>35</v>
      </c>
    </row>
    <row r="9" spans="3:17" ht="25.5">
      <c r="C9" s="26" t="s">
        <v>6</v>
      </c>
      <c r="D9" s="26" t="s">
        <v>8</v>
      </c>
      <c r="E9" s="26" t="s">
        <v>3</v>
      </c>
      <c r="F9" s="26" t="s">
        <v>4</v>
      </c>
      <c r="G9" s="26" t="s">
        <v>31</v>
      </c>
      <c r="I9" s="27" t="s">
        <v>29</v>
      </c>
      <c r="J9" s="26" t="s">
        <v>9</v>
      </c>
      <c r="K9" s="26" t="s">
        <v>11</v>
      </c>
      <c r="L9" s="26" t="s">
        <v>34</v>
      </c>
      <c r="M9" s="26" t="s">
        <v>8</v>
      </c>
      <c r="N9" s="26" t="s">
        <v>33</v>
      </c>
      <c r="O9" s="26" t="s">
        <v>39</v>
      </c>
      <c r="Q9" s="26" t="s">
        <v>18</v>
      </c>
    </row>
    <row r="10" spans="4:17" ht="12.75">
      <c r="D10" s="5" t="s">
        <v>2</v>
      </c>
      <c r="E10" s="5" t="s">
        <v>7</v>
      </c>
      <c r="F10" s="5" t="s">
        <v>5</v>
      </c>
      <c r="G10" s="5" t="s">
        <v>17</v>
      </c>
      <c r="J10" s="5" t="s">
        <v>7</v>
      </c>
      <c r="K10" s="5" t="s">
        <v>12</v>
      </c>
      <c r="L10" s="5" t="s">
        <v>7</v>
      </c>
      <c r="M10" s="5" t="s">
        <v>2</v>
      </c>
      <c r="N10" s="5" t="s">
        <v>7</v>
      </c>
      <c r="O10" s="5" t="s">
        <v>17</v>
      </c>
      <c r="Q10" s="5" t="s">
        <v>5</v>
      </c>
    </row>
    <row r="11" spans="10:11" ht="12.75">
      <c r="J11" s="5"/>
      <c r="K11" s="5"/>
    </row>
    <row r="12" spans="3:11" ht="12.75">
      <c r="C12" s="7">
        <v>27637.25</v>
      </c>
      <c r="D12" s="8">
        <v>6</v>
      </c>
      <c r="E12" s="5">
        <v>9</v>
      </c>
      <c r="I12" s="21">
        <f>50*LN(E12)</f>
        <v>109.86122886681098</v>
      </c>
      <c r="J12" s="9"/>
      <c r="K12" s="9"/>
    </row>
    <row r="13" spans="3:19" ht="13.5" thickBot="1">
      <c r="C13" s="7">
        <v>27637.260416666668</v>
      </c>
      <c r="D13" s="8">
        <v>6.250000000029104</v>
      </c>
      <c r="E13" s="19">
        <f>AVERAGE(E12,E14)</f>
        <v>10.5</v>
      </c>
      <c r="F13" s="9">
        <v>8.5</v>
      </c>
      <c r="G13" s="9">
        <f>F13*(D14-D13)</f>
        <v>2.1250000002473826</v>
      </c>
      <c r="I13" s="21">
        <f aca="true" t="shared" si="0" ref="I13:I40">50*LN(E13)</f>
        <v>117.56876285817388</v>
      </c>
      <c r="J13" s="9"/>
      <c r="K13" s="9"/>
      <c r="Q13" s="10">
        <f>IF(F13&gt;$Q$7,F13-$Q$7,0)</f>
        <v>0</v>
      </c>
      <c r="S13" t="s">
        <v>38</v>
      </c>
    </row>
    <row r="14" spans="3:20" ht="13.5" thickBot="1">
      <c r="C14" s="7">
        <v>27637.270833333336</v>
      </c>
      <c r="D14" s="8">
        <v>6.500000000058208</v>
      </c>
      <c r="E14" s="5">
        <v>12</v>
      </c>
      <c r="F14" s="9">
        <v>25</v>
      </c>
      <c r="G14" s="9">
        <f aca="true" t="shared" si="1" ref="G14:G19">G13+F14*(D15-D14)</f>
        <v>8.375000000974978</v>
      </c>
      <c r="I14" s="21">
        <f t="shared" si="0"/>
        <v>124.24533248940001</v>
      </c>
      <c r="J14" s="10">
        <f>E14</f>
        <v>12</v>
      </c>
      <c r="K14" s="11"/>
      <c r="L14" s="10">
        <f>E14-J14</f>
        <v>0</v>
      </c>
      <c r="M14" s="38">
        <f>0</f>
        <v>0</v>
      </c>
      <c r="N14" s="10">
        <f>L14/$K$47</f>
        <v>0</v>
      </c>
      <c r="O14" s="30">
        <v>1</v>
      </c>
      <c r="Q14" s="33">
        <f aca="true" t="shared" si="2" ref="Q14:Q40">IF(F14&gt;$Q$7,F14-$Q$7,0)</f>
        <v>2.1000000000000014</v>
      </c>
      <c r="S14" s="39" t="s">
        <v>37</v>
      </c>
      <c r="T14" s="39"/>
    </row>
    <row r="15" spans="3:17" ht="12.75">
      <c r="C15" s="7">
        <v>27637.281250000004</v>
      </c>
      <c r="D15" s="8">
        <v>6.7500000000873115</v>
      </c>
      <c r="E15" s="19">
        <f>AVERAGE(E14,E16)</f>
        <v>17</v>
      </c>
      <c r="F15" s="9">
        <v>19.5</v>
      </c>
      <c r="G15" s="9">
        <f t="shared" si="1"/>
        <v>13.250000001542503</v>
      </c>
      <c r="I15" s="21">
        <f t="shared" si="0"/>
        <v>141.6606672028108</v>
      </c>
      <c r="J15" s="10">
        <f aca="true" t="shared" si="3" ref="J15:J38">J14+$E$43*(D15-D14)</f>
        <v>14.833333333333332</v>
      </c>
      <c r="K15" s="10">
        <f>(AVERAGE(E14:E15)-AVERAGE(J14:J15))/1000*3600*(D15-D14)</f>
        <v>0.9750000001135055</v>
      </c>
      <c r="L15" s="10">
        <f aca="true" t="shared" si="4" ref="L15:L38">E15-J15</f>
        <v>2.166666666666668</v>
      </c>
      <c r="M15" s="38">
        <f>M14+0.25</f>
        <v>0.25</v>
      </c>
      <c r="N15" s="10">
        <f aca="true" t="shared" si="5" ref="N15:N39">L15/$K$47</f>
        <v>4.091300602452222</v>
      </c>
      <c r="Q15" s="10">
        <f t="shared" si="2"/>
        <v>0</v>
      </c>
    </row>
    <row r="16" spans="3:17" ht="12.75">
      <c r="C16" s="7">
        <v>27637.29166666667</v>
      </c>
      <c r="D16" s="8">
        <v>7.000000000116415</v>
      </c>
      <c r="E16" s="5">
        <v>22</v>
      </c>
      <c r="F16" s="9">
        <v>8</v>
      </c>
      <c r="G16" s="9">
        <f t="shared" si="1"/>
        <v>15.250000001775334</v>
      </c>
      <c r="I16" s="21">
        <f t="shared" si="0"/>
        <v>154.5521226679158</v>
      </c>
      <c r="J16" s="10">
        <f t="shared" si="3"/>
        <v>17.666666666666664</v>
      </c>
      <c r="K16" s="10">
        <f aca="true" t="shared" si="6" ref="K16:K38">(AVERAGE(E15:E16)-AVERAGE(J15:J16))/1000*3600*(D16-D15)</f>
        <v>2.9250000003405145</v>
      </c>
      <c r="L16" s="10">
        <f t="shared" si="4"/>
        <v>4.333333333333336</v>
      </c>
      <c r="M16" s="38">
        <f aca="true" t="shared" si="7" ref="M16:M39">M15+0.25</f>
        <v>0.5</v>
      </c>
      <c r="N16" s="10">
        <f t="shared" si="5"/>
        <v>8.182601204904444</v>
      </c>
      <c r="O16" s="30"/>
      <c r="Q16" s="10">
        <f t="shared" si="2"/>
        <v>0</v>
      </c>
    </row>
    <row r="17" spans="3:17" ht="12.75">
      <c r="C17" s="7">
        <v>27637.30208333334</v>
      </c>
      <c r="D17" s="8">
        <v>7.250000000145519</v>
      </c>
      <c r="E17" s="19">
        <f>AVERAGE(E16,E18)</f>
        <v>38</v>
      </c>
      <c r="F17" s="9">
        <v>4.5</v>
      </c>
      <c r="G17" s="9">
        <f t="shared" si="1"/>
        <v>16.3750000019063</v>
      </c>
      <c r="I17" s="21">
        <f t="shared" si="0"/>
        <v>181.87930798631928</v>
      </c>
      <c r="J17" s="10">
        <f t="shared" si="3"/>
        <v>20.499999999999996</v>
      </c>
      <c r="K17" s="10">
        <f t="shared" si="6"/>
        <v>9.825000001143785</v>
      </c>
      <c r="L17" s="10">
        <f t="shared" si="4"/>
        <v>17.500000000000004</v>
      </c>
      <c r="M17" s="38">
        <f t="shared" si="7"/>
        <v>0.75</v>
      </c>
      <c r="N17" s="10">
        <f t="shared" si="5"/>
        <v>33.04512025057563</v>
      </c>
      <c r="O17" s="30"/>
      <c r="Q17" s="10">
        <f t="shared" si="2"/>
        <v>0</v>
      </c>
    </row>
    <row r="18" spans="3:17" ht="12.75">
      <c r="C18" s="7">
        <v>27637.312500000007</v>
      </c>
      <c r="D18" s="8">
        <v>7.500000000174623</v>
      </c>
      <c r="E18" s="5">
        <v>54</v>
      </c>
      <c r="F18" s="9">
        <v>0.5</v>
      </c>
      <c r="G18" s="9">
        <f t="shared" si="1"/>
        <v>16.500000001920853</v>
      </c>
      <c r="I18" s="21">
        <f t="shared" si="0"/>
        <v>199.44920232821372</v>
      </c>
      <c r="J18" s="10">
        <f t="shared" si="3"/>
        <v>23.33333333333333</v>
      </c>
      <c r="K18" s="10">
        <f t="shared" si="6"/>
        <v>21.6750000025233</v>
      </c>
      <c r="L18" s="10">
        <f t="shared" si="4"/>
        <v>30.66666666666667</v>
      </c>
      <c r="M18" s="38">
        <f t="shared" si="7"/>
        <v>1</v>
      </c>
      <c r="N18" s="10">
        <f t="shared" si="5"/>
        <v>57.90763929624681</v>
      </c>
      <c r="O18" s="30"/>
      <c r="Q18" s="10">
        <f t="shared" si="2"/>
        <v>0</v>
      </c>
    </row>
    <row r="19" spans="3:17" ht="12.75">
      <c r="C19" s="7">
        <v>27637.322916666675</v>
      </c>
      <c r="D19" s="8">
        <v>7.750000000203727</v>
      </c>
      <c r="E19" s="19">
        <f>AVERAGE(E18,E20)</f>
        <v>84.5</v>
      </c>
      <c r="G19" s="9">
        <f t="shared" si="1"/>
        <v>16.500000001920853</v>
      </c>
      <c r="I19" s="21">
        <f t="shared" si="0"/>
        <v>221.8375767181564</v>
      </c>
      <c r="J19" s="10">
        <f t="shared" si="3"/>
        <v>26.16666666666666</v>
      </c>
      <c r="K19" s="10">
        <f t="shared" si="6"/>
        <v>40.05000000466244</v>
      </c>
      <c r="L19" s="10">
        <f t="shared" si="4"/>
        <v>58.33333333333334</v>
      </c>
      <c r="M19" s="38">
        <f t="shared" si="7"/>
        <v>1.25</v>
      </c>
      <c r="N19" s="10">
        <f t="shared" si="5"/>
        <v>110.15040083525209</v>
      </c>
      <c r="O19" s="30"/>
      <c r="Q19" s="10">
        <f t="shared" si="2"/>
        <v>0</v>
      </c>
    </row>
    <row r="20" spans="3:17" ht="12.75">
      <c r="C20" s="7">
        <v>27637.333333333343</v>
      </c>
      <c r="D20" s="8">
        <v>8.00000000023283</v>
      </c>
      <c r="E20" s="5">
        <v>115</v>
      </c>
      <c r="G20" s="9">
        <f aca="true" t="shared" si="8" ref="G20:G40">G19+F20*(D21-D20)</f>
        <v>16.500000001920853</v>
      </c>
      <c r="I20" s="21">
        <f t="shared" si="0"/>
        <v>237.24660641816251</v>
      </c>
      <c r="J20" s="10">
        <f t="shared" si="3"/>
        <v>28.999999999999993</v>
      </c>
      <c r="K20" s="10">
        <f t="shared" si="6"/>
        <v>64.95000000756117</v>
      </c>
      <c r="L20" s="10">
        <f t="shared" si="4"/>
        <v>86</v>
      </c>
      <c r="M20" s="38">
        <f t="shared" si="7"/>
        <v>1.5</v>
      </c>
      <c r="N20" s="10">
        <f t="shared" si="5"/>
        <v>162.39316237425734</v>
      </c>
      <c r="O20" s="30"/>
      <c r="Q20" s="10">
        <f t="shared" si="2"/>
        <v>0</v>
      </c>
    </row>
    <row r="21" spans="3:17" ht="12.75">
      <c r="C21" s="7">
        <v>27637.34375000001</v>
      </c>
      <c r="D21" s="8">
        <v>8.250000000261934</v>
      </c>
      <c r="E21" s="19">
        <f>AVERAGE(E20,E22)</f>
        <v>154.5</v>
      </c>
      <c r="G21" s="9">
        <f t="shared" si="8"/>
        <v>16.500000001920853</v>
      </c>
      <c r="I21" s="21">
        <f t="shared" si="0"/>
        <v>252.00970481689004</v>
      </c>
      <c r="J21" s="10">
        <f t="shared" si="3"/>
        <v>31.833333333333325</v>
      </c>
      <c r="K21" s="10">
        <f t="shared" si="6"/>
        <v>93.90000001093141</v>
      </c>
      <c r="L21" s="10">
        <f t="shared" si="4"/>
        <v>122.66666666666667</v>
      </c>
      <c r="M21" s="38">
        <f t="shared" si="7"/>
        <v>1.75</v>
      </c>
      <c r="N21" s="10">
        <f t="shared" si="5"/>
        <v>231.63055718498723</v>
      </c>
      <c r="O21" s="30"/>
      <c r="Q21" s="10">
        <f t="shared" si="2"/>
        <v>0</v>
      </c>
    </row>
    <row r="22" spans="3:17" ht="12.75">
      <c r="C22" s="7">
        <v>27637.35416666668</v>
      </c>
      <c r="D22" s="8">
        <v>8.500000000291038</v>
      </c>
      <c r="E22" s="5">
        <v>194</v>
      </c>
      <c r="G22" s="9">
        <f t="shared" si="8"/>
        <v>16.500000001920853</v>
      </c>
      <c r="I22" s="21">
        <f t="shared" si="0"/>
        <v>263.3929079531664</v>
      </c>
      <c r="J22" s="10">
        <f t="shared" si="3"/>
        <v>34.66666666666666</v>
      </c>
      <c r="K22" s="10">
        <f t="shared" si="6"/>
        <v>126.9000000147731</v>
      </c>
      <c r="L22" s="10">
        <f t="shared" si="4"/>
        <v>159.33333333333334</v>
      </c>
      <c r="M22" s="38">
        <f t="shared" si="7"/>
        <v>2</v>
      </c>
      <c r="N22" s="10">
        <f t="shared" si="5"/>
        <v>300.8679519957171</v>
      </c>
      <c r="O22" s="30"/>
      <c r="Q22" s="10">
        <f t="shared" si="2"/>
        <v>0</v>
      </c>
    </row>
    <row r="23" spans="3:17" ht="12.75">
      <c r="C23" s="7">
        <v>27637.364583333347</v>
      </c>
      <c r="D23" s="8">
        <v>8.750000000320142</v>
      </c>
      <c r="E23" s="19">
        <f>AVERAGE(E22,E24)</f>
        <v>226</v>
      </c>
      <c r="G23" s="9">
        <f t="shared" si="8"/>
        <v>16.500000001920853</v>
      </c>
      <c r="I23" s="21">
        <f t="shared" si="0"/>
        <v>271.0267499636143</v>
      </c>
      <c r="J23" s="10">
        <f t="shared" si="3"/>
        <v>37.49999999999999</v>
      </c>
      <c r="K23" s="10">
        <f t="shared" si="6"/>
        <v>156.52500001822193</v>
      </c>
      <c r="L23" s="10">
        <f t="shared" si="4"/>
        <v>188.5</v>
      </c>
      <c r="M23" s="38">
        <f t="shared" si="7"/>
        <v>2.25</v>
      </c>
      <c r="N23" s="10">
        <f t="shared" si="5"/>
        <v>355.9431524133431</v>
      </c>
      <c r="O23" s="30"/>
      <c r="Q23" s="10">
        <f t="shared" si="2"/>
        <v>0</v>
      </c>
    </row>
    <row r="24" spans="3:17" ht="12.75">
      <c r="C24" s="7">
        <v>27637.375000000015</v>
      </c>
      <c r="D24" s="8">
        <v>9.000000000349246</v>
      </c>
      <c r="E24" s="5">
        <v>258</v>
      </c>
      <c r="G24" s="9">
        <f t="shared" si="8"/>
        <v>16.500000001920853</v>
      </c>
      <c r="I24" s="21">
        <f t="shared" si="0"/>
        <v>277.64797924608087</v>
      </c>
      <c r="J24" s="10">
        <f t="shared" si="3"/>
        <v>40.33333333333333</v>
      </c>
      <c r="K24" s="10">
        <f t="shared" si="6"/>
        <v>182.7750000212778</v>
      </c>
      <c r="L24" s="10">
        <f t="shared" si="4"/>
        <v>217.66666666666669</v>
      </c>
      <c r="M24" s="38">
        <f t="shared" si="7"/>
        <v>2.5</v>
      </c>
      <c r="N24" s="10">
        <f t="shared" si="5"/>
        <v>411.0183528309692</v>
      </c>
      <c r="O24" s="30"/>
      <c r="Q24" s="10">
        <f t="shared" si="2"/>
        <v>0</v>
      </c>
    </row>
    <row r="25" spans="3:17" ht="12.75">
      <c r="C25" s="7">
        <v>27637.385416666682</v>
      </c>
      <c r="D25" s="8">
        <v>9.25000000037835</v>
      </c>
      <c r="E25" s="5">
        <v>271</v>
      </c>
      <c r="G25" s="9">
        <f t="shared" si="8"/>
        <v>16.500000001920853</v>
      </c>
      <c r="I25" s="21">
        <f t="shared" si="0"/>
        <v>280.10594104398507</v>
      </c>
      <c r="J25" s="10">
        <f t="shared" si="3"/>
        <v>43.166666666666664</v>
      </c>
      <c r="K25" s="10">
        <f t="shared" si="6"/>
        <v>200.47500002333837</v>
      </c>
      <c r="L25" s="10">
        <f t="shared" si="4"/>
        <v>227.83333333333334</v>
      </c>
      <c r="M25" s="38">
        <f t="shared" si="7"/>
        <v>2.75</v>
      </c>
      <c r="N25" s="10">
        <f t="shared" si="5"/>
        <v>430.21599411939883</v>
      </c>
      <c r="O25" s="30"/>
      <c r="Q25" s="10">
        <f t="shared" si="2"/>
        <v>0</v>
      </c>
    </row>
    <row r="26" spans="3:17" ht="12.75">
      <c r="C26" s="7">
        <v>27637.39583333335</v>
      </c>
      <c r="D26" s="8">
        <v>9.500000000407454</v>
      </c>
      <c r="E26" s="5">
        <v>264</v>
      </c>
      <c r="G26" s="9">
        <f t="shared" si="8"/>
        <v>16.500000001920853</v>
      </c>
      <c r="I26" s="21">
        <f t="shared" si="0"/>
        <v>278.7974551573158</v>
      </c>
      <c r="J26" s="10">
        <f t="shared" si="3"/>
        <v>46</v>
      </c>
      <c r="K26" s="10">
        <f t="shared" si="6"/>
        <v>200.62500002335582</v>
      </c>
      <c r="L26" s="10">
        <f t="shared" si="4"/>
        <v>218</v>
      </c>
      <c r="M26" s="38">
        <f t="shared" si="7"/>
        <v>3</v>
      </c>
      <c r="N26" s="10">
        <f t="shared" si="5"/>
        <v>411.6477836928849</v>
      </c>
      <c r="O26" s="30"/>
      <c r="Q26" s="10">
        <f t="shared" si="2"/>
        <v>0</v>
      </c>
    </row>
    <row r="27" spans="3:17" ht="12.75">
      <c r="C27" s="7">
        <v>27637.40625000002</v>
      </c>
      <c r="D27" s="8">
        <v>9.750000000436557</v>
      </c>
      <c r="E27" s="19">
        <f>AVERAGE(E26,E28)</f>
        <v>242</v>
      </c>
      <c r="G27" s="9">
        <f t="shared" si="8"/>
        <v>16.500000001920853</v>
      </c>
      <c r="I27" s="21">
        <f t="shared" si="0"/>
        <v>274.44688630783435</v>
      </c>
      <c r="J27" s="10">
        <f t="shared" si="3"/>
        <v>48.833333333333336</v>
      </c>
      <c r="K27" s="10">
        <f t="shared" si="6"/>
        <v>185.0250000215397</v>
      </c>
      <c r="L27" s="10">
        <f t="shared" si="4"/>
        <v>193.16666666666666</v>
      </c>
      <c r="M27" s="38">
        <f t="shared" si="7"/>
        <v>3.25</v>
      </c>
      <c r="N27" s="10">
        <f t="shared" si="5"/>
        <v>364.7551844801633</v>
      </c>
      <c r="O27" s="30"/>
      <c r="Q27" s="10">
        <f t="shared" si="2"/>
        <v>0</v>
      </c>
    </row>
    <row r="28" spans="3:17" ht="12.75">
      <c r="C28" s="7">
        <v>27637.416666666686</v>
      </c>
      <c r="D28" s="8">
        <v>10.000000000465661</v>
      </c>
      <c r="E28" s="5">
        <v>220</v>
      </c>
      <c r="G28" s="9">
        <f t="shared" si="8"/>
        <v>16.500000001920853</v>
      </c>
      <c r="I28" s="21">
        <f t="shared" si="0"/>
        <v>269.6813773176181</v>
      </c>
      <c r="J28" s="10">
        <f t="shared" si="3"/>
        <v>51.66666666666667</v>
      </c>
      <c r="K28" s="10">
        <f t="shared" si="6"/>
        <v>162.67500001893785</v>
      </c>
      <c r="L28" s="10">
        <f t="shared" si="4"/>
        <v>168.33333333333331</v>
      </c>
      <c r="M28" s="38">
        <f t="shared" si="7"/>
        <v>3.5</v>
      </c>
      <c r="N28" s="10">
        <f t="shared" si="5"/>
        <v>317.86258526744166</v>
      </c>
      <c r="O28" s="30"/>
      <c r="Q28" s="10">
        <f t="shared" si="2"/>
        <v>0</v>
      </c>
    </row>
    <row r="29" spans="3:17" ht="12.75">
      <c r="C29" s="7">
        <v>27637.427083333354</v>
      </c>
      <c r="D29" s="8">
        <v>10.250000000494765</v>
      </c>
      <c r="E29" s="19">
        <f>AVERAGE(E28,E30)</f>
        <v>193</v>
      </c>
      <c r="G29" s="9">
        <f t="shared" si="8"/>
        <v>16.500000001920853</v>
      </c>
      <c r="I29" s="21">
        <f t="shared" si="0"/>
        <v>263.1345094452443</v>
      </c>
      <c r="J29" s="10">
        <f t="shared" si="3"/>
        <v>54.50000000000001</v>
      </c>
      <c r="K29" s="10">
        <f t="shared" si="6"/>
        <v>138.07500001607403</v>
      </c>
      <c r="L29" s="10">
        <f t="shared" si="4"/>
        <v>138.5</v>
      </c>
      <c r="M29" s="38">
        <f t="shared" si="7"/>
        <v>3.75</v>
      </c>
      <c r="N29" s="10">
        <f t="shared" si="5"/>
        <v>261.5285231259842</v>
      </c>
      <c r="O29" s="30"/>
      <c r="Q29" s="10">
        <f t="shared" si="2"/>
        <v>0</v>
      </c>
    </row>
    <row r="30" spans="3:17" ht="12.75">
      <c r="C30" s="7">
        <v>27637.437500000022</v>
      </c>
      <c r="D30" s="8">
        <v>10.500000000523869</v>
      </c>
      <c r="E30" s="5">
        <v>166</v>
      </c>
      <c r="G30" s="9">
        <f t="shared" si="8"/>
        <v>16.500000001920853</v>
      </c>
      <c r="I30" s="21">
        <f t="shared" si="0"/>
        <v>255.59938941782718</v>
      </c>
      <c r="J30" s="10">
        <f t="shared" si="3"/>
        <v>57.33333333333334</v>
      </c>
      <c r="K30" s="10">
        <f t="shared" si="6"/>
        <v>111.22500001294829</v>
      </c>
      <c r="L30" s="10">
        <f t="shared" si="4"/>
        <v>108.66666666666666</v>
      </c>
      <c r="M30" s="38">
        <f t="shared" si="7"/>
        <v>4</v>
      </c>
      <c r="N30" s="10">
        <f t="shared" si="5"/>
        <v>205.1944609845267</v>
      </c>
      <c r="O30" s="30"/>
      <c r="Q30" s="10">
        <f t="shared" si="2"/>
        <v>0</v>
      </c>
    </row>
    <row r="31" spans="3:17" ht="12.75">
      <c r="C31" s="7">
        <v>27637.44791666669</v>
      </c>
      <c r="D31" s="8">
        <v>10.750000000552973</v>
      </c>
      <c r="E31" s="19">
        <f>AVERAGE(E30,E32)</f>
        <v>146.5</v>
      </c>
      <c r="G31" s="9">
        <f t="shared" si="8"/>
        <v>16.500000001920853</v>
      </c>
      <c r="I31" s="21">
        <f t="shared" si="0"/>
        <v>249.35127142285612</v>
      </c>
      <c r="J31" s="10">
        <f t="shared" si="3"/>
        <v>60.16666666666668</v>
      </c>
      <c r="K31" s="10">
        <f t="shared" si="6"/>
        <v>87.75000001021543</v>
      </c>
      <c r="L31" s="10">
        <f t="shared" si="4"/>
        <v>86.33333333333331</v>
      </c>
      <c r="M31" s="38">
        <f t="shared" si="7"/>
        <v>4.25</v>
      </c>
      <c r="N31" s="10">
        <f t="shared" si="5"/>
        <v>163.02259323617304</v>
      </c>
      <c r="O31" s="30"/>
      <c r="Q31" s="10">
        <f t="shared" si="2"/>
        <v>0</v>
      </c>
    </row>
    <row r="32" spans="3:17" ht="12.75">
      <c r="C32" s="7">
        <v>27637.458333333358</v>
      </c>
      <c r="D32" s="8">
        <v>11.000000000582077</v>
      </c>
      <c r="E32" s="5">
        <v>127</v>
      </c>
      <c r="G32" s="9">
        <f t="shared" si="8"/>
        <v>16.500000001920853</v>
      </c>
      <c r="I32" s="21">
        <f t="shared" si="0"/>
        <v>242.20935432292956</v>
      </c>
      <c r="J32" s="10">
        <f t="shared" si="3"/>
        <v>63.000000000000014</v>
      </c>
      <c r="K32" s="10">
        <f t="shared" si="6"/>
        <v>67.65000000787549</v>
      </c>
      <c r="L32" s="10">
        <f t="shared" si="4"/>
        <v>63.999999999999986</v>
      </c>
      <c r="M32" s="38">
        <f t="shared" si="7"/>
        <v>4.5</v>
      </c>
      <c r="N32" s="10">
        <f t="shared" si="5"/>
        <v>120.85072548781939</v>
      </c>
      <c r="O32" s="30"/>
      <c r="Q32" s="10">
        <f t="shared" si="2"/>
        <v>0</v>
      </c>
    </row>
    <row r="33" spans="3:17" ht="12.75">
      <c r="C33" s="7">
        <v>27637.468750000025</v>
      </c>
      <c r="D33" s="8">
        <v>11.25000000061118</v>
      </c>
      <c r="E33" s="19">
        <f>AVERAGE(E32,E34)</f>
        <v>117</v>
      </c>
      <c r="G33" s="9">
        <f t="shared" si="8"/>
        <v>16.500000001920853</v>
      </c>
      <c r="I33" s="21">
        <f t="shared" si="0"/>
        <v>238.10869673988782</v>
      </c>
      <c r="J33" s="10">
        <f t="shared" si="3"/>
        <v>65.83333333333334</v>
      </c>
      <c r="K33" s="10">
        <f t="shared" si="6"/>
        <v>51.82500000603321</v>
      </c>
      <c r="L33" s="10">
        <f t="shared" si="4"/>
        <v>51.16666666666666</v>
      </c>
      <c r="M33" s="38">
        <f t="shared" si="7"/>
        <v>4.75</v>
      </c>
      <c r="N33" s="10">
        <f t="shared" si="5"/>
        <v>96.61763730406395</v>
      </c>
      <c r="O33" s="30"/>
      <c r="Q33" s="10">
        <f t="shared" si="2"/>
        <v>0</v>
      </c>
    </row>
    <row r="34" spans="3:17" ht="12.75">
      <c r="C34" s="7">
        <v>27637.479166666693</v>
      </c>
      <c r="D34" s="8">
        <v>11.500000000640284</v>
      </c>
      <c r="E34" s="5">
        <v>107</v>
      </c>
      <c r="G34" s="9">
        <f t="shared" si="8"/>
        <v>16.500000001920853</v>
      </c>
      <c r="I34" s="21">
        <f t="shared" si="0"/>
        <v>233.64144172309528</v>
      </c>
      <c r="J34" s="10">
        <f t="shared" si="3"/>
        <v>68.66666666666667</v>
      </c>
      <c r="K34" s="10">
        <f t="shared" si="6"/>
        <v>40.27500000468863</v>
      </c>
      <c r="L34" s="10">
        <f t="shared" si="4"/>
        <v>38.33333333333333</v>
      </c>
      <c r="M34" s="38">
        <f t="shared" si="7"/>
        <v>5</v>
      </c>
      <c r="N34" s="10">
        <f t="shared" si="5"/>
        <v>72.38454912030849</v>
      </c>
      <c r="O34" s="30"/>
      <c r="Q34" s="10">
        <f t="shared" si="2"/>
        <v>0</v>
      </c>
    </row>
    <row r="35" spans="3:17" ht="12.75">
      <c r="C35" s="7">
        <v>27637.48958333336</v>
      </c>
      <c r="D35" s="8">
        <v>11.750000000669388</v>
      </c>
      <c r="E35" s="19">
        <f>AVERAGE(E34,E36)</f>
        <v>99.5</v>
      </c>
      <c r="G35" s="9">
        <f t="shared" si="8"/>
        <v>16.500000001920853</v>
      </c>
      <c r="I35" s="21">
        <f t="shared" si="0"/>
        <v>230.00788220822733</v>
      </c>
      <c r="J35" s="10">
        <f t="shared" si="3"/>
        <v>71.5</v>
      </c>
      <c r="K35" s="10">
        <f t="shared" si="6"/>
        <v>29.85000000347499</v>
      </c>
      <c r="L35" s="10">
        <f t="shared" si="4"/>
        <v>28</v>
      </c>
      <c r="M35" s="38">
        <f t="shared" si="7"/>
        <v>5.25</v>
      </c>
      <c r="N35" s="10">
        <f t="shared" si="5"/>
        <v>52.872192400920994</v>
      </c>
      <c r="O35" s="30"/>
      <c r="Q35" s="10">
        <f t="shared" si="2"/>
        <v>0</v>
      </c>
    </row>
    <row r="36" spans="3:17" ht="12.75">
      <c r="C36" s="7">
        <v>27637.5</v>
      </c>
      <c r="D36" s="8">
        <v>12.000000000698492</v>
      </c>
      <c r="E36" s="5">
        <v>92</v>
      </c>
      <c r="G36" s="9">
        <f t="shared" si="8"/>
        <v>16.500000001920853</v>
      </c>
      <c r="I36" s="21">
        <f t="shared" si="0"/>
        <v>226.08942885245202</v>
      </c>
      <c r="J36" s="10">
        <f t="shared" si="3"/>
        <v>74.33333333333333</v>
      </c>
      <c r="K36" s="10">
        <f t="shared" si="6"/>
        <v>20.550000002392345</v>
      </c>
      <c r="L36" s="10">
        <f t="shared" si="4"/>
        <v>17.66666666666667</v>
      </c>
      <c r="M36" s="38">
        <f t="shared" si="7"/>
        <v>5.5</v>
      </c>
      <c r="N36" s="10">
        <f t="shared" si="5"/>
        <v>33.35983568153349</v>
      </c>
      <c r="O36" s="30"/>
      <c r="Q36" s="10">
        <f t="shared" si="2"/>
        <v>0</v>
      </c>
    </row>
    <row r="37" spans="3:17" ht="12.75">
      <c r="C37" s="7">
        <v>27637.510416666697</v>
      </c>
      <c r="D37" s="8">
        <v>12.250000000727596</v>
      </c>
      <c r="E37" s="19">
        <f>AVERAGE(E36,E38)</f>
        <v>86</v>
      </c>
      <c r="G37" s="9">
        <f t="shared" si="8"/>
        <v>16.500000001920853</v>
      </c>
      <c r="I37" s="21">
        <f t="shared" si="0"/>
        <v>222.71736481267536</v>
      </c>
      <c r="J37" s="10">
        <f t="shared" si="3"/>
        <v>77.16666666666666</v>
      </c>
      <c r="K37" s="10">
        <f t="shared" si="6"/>
        <v>11.925000001388252</v>
      </c>
      <c r="L37" s="10">
        <f t="shared" si="4"/>
        <v>8.833333333333343</v>
      </c>
      <c r="M37" s="38">
        <f t="shared" si="7"/>
        <v>5.75</v>
      </c>
      <c r="N37" s="10">
        <f t="shared" si="5"/>
        <v>16.67991784076676</v>
      </c>
      <c r="O37" s="30"/>
      <c r="Q37" s="10">
        <f t="shared" si="2"/>
        <v>0</v>
      </c>
    </row>
    <row r="38" spans="3:17" ht="12.75">
      <c r="C38" s="7">
        <v>27637.520833333365</v>
      </c>
      <c r="D38" s="8">
        <v>12.5000000007567</v>
      </c>
      <c r="E38" s="5">
        <v>80</v>
      </c>
      <c r="G38" s="9">
        <f t="shared" si="8"/>
        <v>16.500000001920853</v>
      </c>
      <c r="I38" s="21">
        <f t="shared" si="0"/>
        <v>219.10133173369405</v>
      </c>
      <c r="J38" s="10">
        <f t="shared" si="3"/>
        <v>79.99999999999999</v>
      </c>
      <c r="K38" s="10">
        <f t="shared" si="6"/>
        <v>3.975000000462768</v>
      </c>
      <c r="L38" s="10">
        <f t="shared" si="4"/>
        <v>0</v>
      </c>
      <c r="M38" s="38">
        <f t="shared" si="7"/>
        <v>6</v>
      </c>
      <c r="N38" s="10">
        <f t="shared" si="5"/>
        <v>0</v>
      </c>
      <c r="O38" s="30"/>
      <c r="Q38" s="10">
        <f t="shared" si="2"/>
        <v>0</v>
      </c>
    </row>
    <row r="39" spans="3:17" ht="12.75">
      <c r="C39" s="7">
        <v>27637.531250000033</v>
      </c>
      <c r="D39" s="8">
        <v>12.750000000785803</v>
      </c>
      <c r="E39" s="19">
        <f>AVERAGE(E38,E40)</f>
        <v>78</v>
      </c>
      <c r="G39" s="9">
        <f t="shared" si="8"/>
        <v>16.500000001920853</v>
      </c>
      <c r="I39" s="21">
        <f t="shared" si="0"/>
        <v>217.83544133447958</v>
      </c>
      <c r="M39" s="38">
        <f t="shared" si="7"/>
        <v>6.25</v>
      </c>
      <c r="N39" s="10">
        <f t="shared" si="5"/>
        <v>0</v>
      </c>
      <c r="Q39" s="10">
        <f t="shared" si="2"/>
        <v>0</v>
      </c>
    </row>
    <row r="40" spans="3:17" ht="12.75">
      <c r="C40" s="7">
        <v>27637.5416666667</v>
      </c>
      <c r="D40" s="8">
        <v>13.000000000814907</v>
      </c>
      <c r="E40" s="5">
        <v>76</v>
      </c>
      <c r="G40" s="9">
        <f t="shared" si="8"/>
        <v>16.500000001920853</v>
      </c>
      <c r="I40" s="21">
        <f t="shared" si="0"/>
        <v>216.53666701431655</v>
      </c>
      <c r="Q40" s="10">
        <f t="shared" si="2"/>
        <v>0</v>
      </c>
    </row>
    <row r="41" ht="12.75">
      <c r="I41" s="22"/>
    </row>
    <row r="43" spans="4:12" ht="12.75">
      <c r="D43" s="5" t="s">
        <v>10</v>
      </c>
      <c r="E43" s="10">
        <f>(E38-E14)/(D38-D14)</f>
        <v>11.333333332013959</v>
      </c>
      <c r="J43" s="23" t="s">
        <v>13</v>
      </c>
      <c r="K43" s="10">
        <f>SUM(K15:K38)</f>
        <v>2012.4000002342743</v>
      </c>
      <c r="L43" s="16" t="s">
        <v>12</v>
      </c>
    </row>
    <row r="44" spans="10:12" ht="12.75">
      <c r="J44" s="23"/>
      <c r="L44" s="16"/>
    </row>
    <row r="45" spans="6:12" ht="12.75">
      <c r="F45" s="23" t="s">
        <v>32</v>
      </c>
      <c r="G45" s="24">
        <f>SUM(F13:F18)/4</f>
        <v>16.5</v>
      </c>
      <c r="H45" s="16" t="s">
        <v>17</v>
      </c>
      <c r="J45" s="23" t="s">
        <v>14</v>
      </c>
      <c r="K45" s="12">
        <v>3.8</v>
      </c>
      <c r="L45" s="16" t="s">
        <v>15</v>
      </c>
    </row>
    <row r="46" spans="10:14" ht="12.75">
      <c r="J46" s="23"/>
      <c r="L46" s="16"/>
      <c r="M46" s="29"/>
      <c r="N46" s="16"/>
    </row>
    <row r="47" spans="10:19" ht="12.75">
      <c r="J47" s="23" t="s">
        <v>16</v>
      </c>
      <c r="K47" s="24">
        <f>K43/K45/1000</f>
        <v>0.5295789474300722</v>
      </c>
      <c r="L47" s="16" t="s">
        <v>17</v>
      </c>
      <c r="M47" s="29"/>
      <c r="N47" s="16"/>
      <c r="P47" s="23" t="s">
        <v>20</v>
      </c>
      <c r="Q47" s="13">
        <f>SUM(Q13:Q18)/4</f>
        <v>0.5250000000000004</v>
      </c>
      <c r="R47" s="5" t="s">
        <v>17</v>
      </c>
      <c r="S47" s="32" t="s">
        <v>36</v>
      </c>
    </row>
    <row r="48" spans="10:14" ht="12.75">
      <c r="J48" s="23"/>
      <c r="L48" s="16"/>
      <c r="M48" s="29"/>
      <c r="N48" s="16"/>
    </row>
    <row r="49" spans="10:14" ht="12.75">
      <c r="J49" s="23" t="s">
        <v>30</v>
      </c>
      <c r="K49" s="25">
        <f>K47/G45</f>
        <v>0.03209569378364074</v>
      </c>
      <c r="M49" s="29"/>
      <c r="N49" s="16"/>
    </row>
    <row r="50" spans="13:14" ht="12.75">
      <c r="M50" s="29"/>
      <c r="N50" s="16"/>
    </row>
    <row r="51" spans="13:14" ht="12.75">
      <c r="M51" s="29"/>
      <c r="N51" s="16"/>
    </row>
  </sheetData>
  <mergeCells count="1">
    <mergeCell ref="S14:T14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Z50"/>
  <sheetViews>
    <sheetView zoomScale="75" zoomScaleNormal="75" workbookViewId="0" topLeftCell="A1">
      <selection activeCell="E50" sqref="E50"/>
    </sheetView>
  </sheetViews>
  <sheetFormatPr defaultColWidth="9.140625" defaultRowHeight="12.75"/>
  <cols>
    <col min="1" max="2" width="11.421875" style="0" customWidth="1"/>
    <col min="3" max="4" width="15.28125" style="5" bestFit="1" customWidth="1"/>
    <col min="5" max="5" width="11.421875" style="5" customWidth="1"/>
    <col min="6" max="6" width="19.140625" style="34" bestFit="1" customWidth="1"/>
    <col min="7" max="7" width="11.421875" style="0" customWidth="1"/>
    <col min="8" max="8" width="30.8515625" style="5" bestFit="1" customWidth="1"/>
    <col min="9" max="13" width="11.421875" style="0" customWidth="1"/>
    <col min="14" max="14" width="11.421875" style="28" customWidth="1"/>
    <col min="15" max="15" width="11.421875" style="0" customWidth="1"/>
    <col min="16" max="16" width="17.421875" style="0" bestFit="1" customWidth="1"/>
    <col min="17" max="17" width="17.140625" style="0" bestFit="1" customWidth="1"/>
    <col min="18" max="19" width="11.421875" style="0" customWidth="1"/>
    <col min="20" max="20" width="13.7109375" style="5" bestFit="1" customWidth="1"/>
    <col min="21" max="22" width="13.7109375" style="0" bestFit="1" customWidth="1"/>
    <col min="23" max="23" width="14.8515625" style="0" bestFit="1" customWidth="1"/>
    <col min="24" max="16384" width="11.421875" style="0" customWidth="1"/>
  </cols>
  <sheetData>
    <row r="5" spans="2:23" ht="20.25">
      <c r="B5" s="2" t="s">
        <v>48</v>
      </c>
      <c r="C5" s="4"/>
      <c r="T5" s="6" t="s">
        <v>23</v>
      </c>
      <c r="U5" s="6" t="s">
        <v>23</v>
      </c>
      <c r="V5" s="6" t="s">
        <v>23</v>
      </c>
      <c r="W5" s="6"/>
    </row>
    <row r="6" spans="10:23" ht="12.75">
      <c r="J6" s="42"/>
      <c r="K6" s="42"/>
      <c r="L6" s="42"/>
      <c r="M6" s="42"/>
      <c r="T6" s="9">
        <v>1.4</v>
      </c>
      <c r="U6" s="9">
        <v>7.4</v>
      </c>
      <c r="V6" s="9">
        <v>1.2</v>
      </c>
      <c r="W6" s="9"/>
    </row>
    <row r="7" spans="10:23" ht="12.75">
      <c r="J7" s="42"/>
      <c r="K7" s="42"/>
      <c r="L7" s="42"/>
      <c r="M7" s="42"/>
      <c r="T7" s="5" t="s">
        <v>5</v>
      </c>
      <c r="U7" s="5" t="s">
        <v>5</v>
      </c>
      <c r="V7" s="5" t="s">
        <v>5</v>
      </c>
      <c r="W7" s="5"/>
    </row>
    <row r="8" spans="10:13" ht="12.75">
      <c r="J8" s="43"/>
      <c r="K8" s="43"/>
      <c r="L8" s="43"/>
      <c r="M8" s="43"/>
    </row>
    <row r="9" spans="3:26" ht="25.5">
      <c r="C9" s="6" t="s">
        <v>6</v>
      </c>
      <c r="D9" s="6" t="s">
        <v>8</v>
      </c>
      <c r="E9" s="6" t="s">
        <v>3</v>
      </c>
      <c r="F9" s="36"/>
      <c r="H9" s="15" t="s">
        <v>21</v>
      </c>
      <c r="I9" s="6" t="s">
        <v>8</v>
      </c>
      <c r="J9" s="6" t="s">
        <v>22</v>
      </c>
      <c r="K9" s="6" t="s">
        <v>22</v>
      </c>
      <c r="L9" s="6" t="s">
        <v>22</v>
      </c>
      <c r="M9" s="6" t="s">
        <v>22</v>
      </c>
      <c r="N9" s="37"/>
      <c r="O9" s="6" t="s">
        <v>8</v>
      </c>
      <c r="P9" s="15" t="s">
        <v>27</v>
      </c>
      <c r="Q9" s="15" t="s">
        <v>28</v>
      </c>
      <c r="S9" s="6" t="s">
        <v>8</v>
      </c>
      <c r="T9" s="6" t="s">
        <v>24</v>
      </c>
      <c r="U9" s="6" t="s">
        <v>24</v>
      </c>
      <c r="V9" s="6" t="s">
        <v>24</v>
      </c>
      <c r="W9" s="15" t="s">
        <v>25</v>
      </c>
      <c r="Y9" s="6" t="s">
        <v>8</v>
      </c>
      <c r="Z9" s="6" t="s">
        <v>23</v>
      </c>
    </row>
    <row r="10" spans="4:26" ht="12.75">
      <c r="D10" s="5" t="s">
        <v>2</v>
      </c>
      <c r="E10" s="5" t="s">
        <v>7</v>
      </c>
      <c r="H10" s="5" t="s">
        <v>7</v>
      </c>
      <c r="I10" s="5" t="s">
        <v>2</v>
      </c>
      <c r="J10" s="5" t="s">
        <v>7</v>
      </c>
      <c r="K10" s="5" t="s">
        <v>7</v>
      </c>
      <c r="L10" s="5" t="s">
        <v>7</v>
      </c>
      <c r="M10" s="5" t="s">
        <v>7</v>
      </c>
      <c r="N10" s="17"/>
      <c r="O10" s="5" t="s">
        <v>2</v>
      </c>
      <c r="P10" s="5" t="s">
        <v>7</v>
      </c>
      <c r="Q10" s="5" t="s">
        <v>7</v>
      </c>
      <c r="S10" s="5" t="s">
        <v>2</v>
      </c>
      <c r="T10" s="5" t="s">
        <v>7</v>
      </c>
      <c r="U10" s="5" t="s">
        <v>7</v>
      </c>
      <c r="V10" s="5" t="s">
        <v>7</v>
      </c>
      <c r="W10" s="5" t="s">
        <v>7</v>
      </c>
      <c r="Y10" s="5" t="s">
        <v>2</v>
      </c>
      <c r="Z10" s="5" t="s">
        <v>5</v>
      </c>
    </row>
    <row r="12" spans="3:6" ht="12.75">
      <c r="C12" s="7">
        <v>27637.25</v>
      </c>
      <c r="D12" s="8">
        <v>6</v>
      </c>
      <c r="E12" s="9">
        <v>9</v>
      </c>
      <c r="F12" s="35"/>
    </row>
    <row r="13" spans="3:6" ht="12.75">
      <c r="C13" s="7">
        <v>27637.260416666668</v>
      </c>
      <c r="D13" s="8">
        <v>6.250000000029104</v>
      </c>
      <c r="E13" s="10">
        <f>AVERAGE(E12,E14)</f>
        <v>10.5</v>
      </c>
      <c r="F13" s="35"/>
    </row>
    <row r="14" spans="3:26" ht="12.75">
      <c r="C14" s="7">
        <v>27637.270833333336</v>
      </c>
      <c r="D14" s="8">
        <v>6.500000000058208</v>
      </c>
      <c r="E14" s="9">
        <v>12</v>
      </c>
      <c r="F14" s="35"/>
      <c r="H14" s="10">
        <f>'données - HU - pluie nette'!N14</f>
        <v>0</v>
      </c>
      <c r="I14" s="8">
        <v>0</v>
      </c>
      <c r="J14" s="10">
        <v>0</v>
      </c>
      <c r="N14" s="11"/>
      <c r="O14" s="8">
        <v>0</v>
      </c>
      <c r="P14" s="10">
        <f>SUM(J14:M14)</f>
        <v>0</v>
      </c>
      <c r="Q14" s="10">
        <f>P14/4</f>
        <v>0</v>
      </c>
      <c r="R14" s="30"/>
      <c r="S14" s="8">
        <v>0</v>
      </c>
      <c r="T14" s="10">
        <f>Q14*$T$6</f>
        <v>0</v>
      </c>
      <c r="W14" s="10">
        <f>SUM(T14:V14)</f>
        <v>0</v>
      </c>
      <c r="Y14" s="9">
        <v>0</v>
      </c>
      <c r="Z14" s="10">
        <f>T6</f>
        <v>1.4</v>
      </c>
    </row>
    <row r="15" spans="3:26" ht="12.75">
      <c r="C15" s="7">
        <v>27637.281250000004</v>
      </c>
      <c r="D15" s="8">
        <v>6.7500000000873115</v>
      </c>
      <c r="E15" s="10">
        <f>AVERAGE(E14,E16)</f>
        <v>17</v>
      </c>
      <c r="F15" s="35"/>
      <c r="H15" s="10">
        <f>'données - HU - pluie nette'!N15</f>
        <v>4.091300602452222</v>
      </c>
      <c r="I15" s="8">
        <v>0.25</v>
      </c>
      <c r="J15" s="10">
        <v>4.091300602452222</v>
      </c>
      <c r="K15" s="10">
        <v>0</v>
      </c>
      <c r="N15" s="11"/>
      <c r="O15" s="8">
        <v>0.25</v>
      </c>
      <c r="P15" s="10">
        <f aca="true" t="shared" si="0" ref="P15:P41">SUM(J15:M15)</f>
        <v>4.091300602452222</v>
      </c>
      <c r="Q15" s="10">
        <f aca="true" t="shared" si="1" ref="Q15:Q41">P15/4</f>
        <v>1.0228251506130555</v>
      </c>
      <c r="R15" s="30"/>
      <c r="S15" s="8">
        <v>0.25</v>
      </c>
      <c r="T15" s="10">
        <f aca="true" t="shared" si="2" ref="T15:T41">Q15*$T$6</f>
        <v>1.4319552108582776</v>
      </c>
      <c r="W15" s="10">
        <f aca="true" t="shared" si="3" ref="W15:W49">SUM(T15:V15)</f>
        <v>1.4319552108582776</v>
      </c>
      <c r="Y15" s="9">
        <v>1</v>
      </c>
      <c r="Z15" s="10">
        <f>U6</f>
        <v>7.4</v>
      </c>
    </row>
    <row r="16" spans="3:26" ht="12.75">
      <c r="C16" s="7">
        <v>27637.29166666667</v>
      </c>
      <c r="D16" s="8">
        <v>7.000000000116415</v>
      </c>
      <c r="E16" s="9">
        <v>22</v>
      </c>
      <c r="F16" s="35"/>
      <c r="H16" s="10">
        <f>'données - HU - pluie nette'!N16</f>
        <v>8.182601204904444</v>
      </c>
      <c r="I16" s="8">
        <v>0.5</v>
      </c>
      <c r="J16" s="10">
        <v>8.182601204904444</v>
      </c>
      <c r="K16" s="10">
        <v>4.091300602452222</v>
      </c>
      <c r="L16" s="10">
        <v>0</v>
      </c>
      <c r="N16" s="11"/>
      <c r="O16" s="8">
        <v>0.5</v>
      </c>
      <c r="P16" s="10">
        <f t="shared" si="0"/>
        <v>12.273901807356665</v>
      </c>
      <c r="Q16" s="10">
        <f t="shared" si="1"/>
        <v>3.0684754518391664</v>
      </c>
      <c r="R16" s="30"/>
      <c r="S16" s="8">
        <v>0.5</v>
      </c>
      <c r="T16" s="10">
        <f t="shared" si="2"/>
        <v>4.295865632574833</v>
      </c>
      <c r="W16" s="10">
        <f t="shared" si="3"/>
        <v>4.295865632574833</v>
      </c>
      <c r="Y16" s="9">
        <v>2</v>
      </c>
      <c r="Z16" s="10">
        <f>V6</f>
        <v>1.2</v>
      </c>
    </row>
    <row r="17" spans="3:23" ht="12.75">
      <c r="C17" s="7">
        <v>27637.30208333334</v>
      </c>
      <c r="D17" s="8">
        <v>7.250000000145519</v>
      </c>
      <c r="E17" s="10">
        <f>AVERAGE(E16,E18)</f>
        <v>38</v>
      </c>
      <c r="F17" s="35"/>
      <c r="H17" s="10">
        <f>'données - HU - pluie nette'!N17</f>
        <v>33.04512025057563</v>
      </c>
      <c r="I17" s="8">
        <v>0.75</v>
      </c>
      <c r="J17" s="10">
        <v>33.04512025057563</v>
      </c>
      <c r="K17" s="10">
        <v>8.182601204904444</v>
      </c>
      <c r="L17" s="10">
        <v>4.091300602452222</v>
      </c>
      <c r="M17" s="10">
        <v>0</v>
      </c>
      <c r="N17" s="11"/>
      <c r="O17" s="8">
        <v>0.75</v>
      </c>
      <c r="P17" s="10">
        <f t="shared" si="0"/>
        <v>45.319022057932294</v>
      </c>
      <c r="Q17" s="10">
        <f t="shared" si="1"/>
        <v>11.329755514483073</v>
      </c>
      <c r="R17" s="30"/>
      <c r="S17" s="8">
        <v>0.75</v>
      </c>
      <c r="T17" s="10">
        <f t="shared" si="2"/>
        <v>15.861657720276302</v>
      </c>
      <c r="W17" s="10">
        <f t="shared" si="3"/>
        <v>15.861657720276302</v>
      </c>
    </row>
    <row r="18" spans="3:23" ht="12.75">
      <c r="C18" s="7">
        <v>27637.312500000007</v>
      </c>
      <c r="D18" s="8">
        <v>7.500000000174623</v>
      </c>
      <c r="E18" s="9">
        <v>54</v>
      </c>
      <c r="F18" s="35"/>
      <c r="H18" s="10">
        <f>'données - HU - pluie nette'!N18</f>
        <v>57.90763929624681</v>
      </c>
      <c r="I18" s="8">
        <v>1</v>
      </c>
      <c r="J18" s="10">
        <v>57.90763929624681</v>
      </c>
      <c r="K18" s="10">
        <v>33.04512025057563</v>
      </c>
      <c r="L18" s="10">
        <v>8.182601204904444</v>
      </c>
      <c r="M18" s="10">
        <v>4.091300602452222</v>
      </c>
      <c r="N18" s="11"/>
      <c r="O18" s="8">
        <v>1</v>
      </c>
      <c r="P18" s="10">
        <f t="shared" si="0"/>
        <v>103.22666135417911</v>
      </c>
      <c r="Q18" s="10">
        <f t="shared" si="1"/>
        <v>25.80666533854478</v>
      </c>
      <c r="R18" s="30"/>
      <c r="S18" s="8">
        <v>1</v>
      </c>
      <c r="T18" s="10">
        <f t="shared" si="2"/>
        <v>36.12933147396269</v>
      </c>
      <c r="U18" s="10">
        <f>Q14*$U$6</f>
        <v>0</v>
      </c>
      <c r="W18" s="10">
        <f t="shared" si="3"/>
        <v>36.12933147396269</v>
      </c>
    </row>
    <row r="19" spans="3:23" ht="12.75">
      <c r="C19" s="7">
        <v>27637.322916666675</v>
      </c>
      <c r="D19" s="8">
        <v>7.750000000203727</v>
      </c>
      <c r="E19" s="10">
        <f>AVERAGE(E18,E20)</f>
        <v>84.5</v>
      </c>
      <c r="F19" s="35"/>
      <c r="H19" s="10">
        <f>'données - HU - pluie nette'!N19</f>
        <v>110.15040083525209</v>
      </c>
      <c r="I19" s="8">
        <v>1.25</v>
      </c>
      <c r="J19" s="10">
        <v>110.15040083525209</v>
      </c>
      <c r="K19" s="10">
        <v>57.90763929624681</v>
      </c>
      <c r="L19" s="10">
        <v>33.04512025057563</v>
      </c>
      <c r="M19" s="10">
        <v>8.182601204904444</v>
      </c>
      <c r="N19" s="11"/>
      <c r="O19" s="8">
        <v>1.25</v>
      </c>
      <c r="P19" s="10">
        <f t="shared" si="0"/>
        <v>209.28576158697896</v>
      </c>
      <c r="Q19" s="10">
        <f t="shared" si="1"/>
        <v>52.32144039674474</v>
      </c>
      <c r="R19" s="30"/>
      <c r="S19" s="8">
        <v>1.25</v>
      </c>
      <c r="T19" s="10">
        <f t="shared" si="2"/>
        <v>73.25001655544263</v>
      </c>
      <c r="U19" s="10">
        <f aca="true" t="shared" si="4" ref="U19:U45">Q15*$U$6</f>
        <v>7.5689061145366106</v>
      </c>
      <c r="W19" s="10">
        <f t="shared" si="3"/>
        <v>80.81892266997924</v>
      </c>
    </row>
    <row r="20" spans="3:23" ht="12.75">
      <c r="C20" s="7">
        <v>27637.333333333343</v>
      </c>
      <c r="D20" s="8">
        <v>8.00000000023283</v>
      </c>
      <c r="E20" s="9">
        <v>115</v>
      </c>
      <c r="F20" s="35"/>
      <c r="H20" s="10">
        <f>'données - HU - pluie nette'!N20</f>
        <v>162.39316237425734</v>
      </c>
      <c r="I20" s="8">
        <v>1.5</v>
      </c>
      <c r="J20" s="10">
        <v>162.39316237425734</v>
      </c>
      <c r="K20" s="10">
        <v>110.15040083525209</v>
      </c>
      <c r="L20" s="10">
        <v>57.90763929624681</v>
      </c>
      <c r="M20" s="10">
        <v>33.04512025057563</v>
      </c>
      <c r="N20" s="11"/>
      <c r="O20" s="8">
        <v>1.5</v>
      </c>
      <c r="P20" s="10">
        <f t="shared" si="0"/>
        <v>363.4963227563319</v>
      </c>
      <c r="Q20" s="10">
        <f t="shared" si="1"/>
        <v>90.87408068908297</v>
      </c>
      <c r="R20" s="30"/>
      <c r="S20" s="8">
        <v>1.5</v>
      </c>
      <c r="T20" s="10">
        <f t="shared" si="2"/>
        <v>127.22371296471616</v>
      </c>
      <c r="U20" s="10">
        <f t="shared" si="4"/>
        <v>22.706718343609833</v>
      </c>
      <c r="W20" s="10">
        <f t="shared" si="3"/>
        <v>149.93043130832598</v>
      </c>
    </row>
    <row r="21" spans="3:23" ht="12.75">
      <c r="C21" s="7">
        <v>27637.34375000001</v>
      </c>
      <c r="D21" s="8">
        <v>8.250000000261934</v>
      </c>
      <c r="E21" s="10">
        <f>AVERAGE(E20,E22)</f>
        <v>154.5</v>
      </c>
      <c r="F21" s="35"/>
      <c r="H21" s="10">
        <f>'données - HU - pluie nette'!N21</f>
        <v>231.63055718498723</v>
      </c>
      <c r="I21" s="8">
        <v>1.75</v>
      </c>
      <c r="J21" s="10">
        <v>231.63055718498723</v>
      </c>
      <c r="K21" s="10">
        <v>162.39316237425734</v>
      </c>
      <c r="L21" s="10">
        <v>110.15040083525209</v>
      </c>
      <c r="M21" s="10">
        <v>57.90763929624681</v>
      </c>
      <c r="N21" s="11"/>
      <c r="O21" s="8">
        <v>1.75</v>
      </c>
      <c r="P21" s="10">
        <f t="shared" si="0"/>
        <v>562.0817596907434</v>
      </c>
      <c r="Q21" s="10">
        <f t="shared" si="1"/>
        <v>140.52043992268585</v>
      </c>
      <c r="R21" s="30"/>
      <c r="S21" s="8">
        <v>1.75</v>
      </c>
      <c r="T21" s="10">
        <f t="shared" si="2"/>
        <v>196.72861589176017</v>
      </c>
      <c r="U21" s="10">
        <f t="shared" si="4"/>
        <v>83.84019080717475</v>
      </c>
      <c r="W21" s="10">
        <f t="shared" si="3"/>
        <v>280.5688066989349</v>
      </c>
    </row>
    <row r="22" spans="3:23" ht="12.75">
      <c r="C22" s="7">
        <v>27637.35416666668</v>
      </c>
      <c r="D22" s="8">
        <v>8.500000000291038</v>
      </c>
      <c r="E22" s="9">
        <v>194</v>
      </c>
      <c r="F22" s="35"/>
      <c r="H22" s="10">
        <f>'données - HU - pluie nette'!N22</f>
        <v>300.8679519957171</v>
      </c>
      <c r="I22" s="8">
        <v>2</v>
      </c>
      <c r="J22" s="10">
        <v>300.8679519957171</v>
      </c>
      <c r="K22" s="10">
        <v>231.63055718498723</v>
      </c>
      <c r="L22" s="10">
        <v>162.39316237425734</v>
      </c>
      <c r="M22" s="10">
        <v>110.15040083525209</v>
      </c>
      <c r="N22" s="11"/>
      <c r="O22" s="8">
        <v>2</v>
      </c>
      <c r="P22" s="10">
        <f t="shared" si="0"/>
        <v>805.0420723902138</v>
      </c>
      <c r="Q22" s="10">
        <f t="shared" si="1"/>
        <v>201.26051809755344</v>
      </c>
      <c r="R22" s="30"/>
      <c r="S22" s="8">
        <v>2</v>
      </c>
      <c r="T22" s="10">
        <f t="shared" si="2"/>
        <v>281.7647253365748</v>
      </c>
      <c r="U22" s="10">
        <f t="shared" si="4"/>
        <v>190.96932350523136</v>
      </c>
      <c r="V22" s="10">
        <f>Q14*$V$6</f>
        <v>0</v>
      </c>
      <c r="W22" s="10">
        <f t="shared" si="3"/>
        <v>472.73404884180616</v>
      </c>
    </row>
    <row r="23" spans="3:23" ht="12.75">
      <c r="C23" s="7">
        <v>27637.364583333347</v>
      </c>
      <c r="D23" s="8">
        <v>8.750000000320142</v>
      </c>
      <c r="E23" s="10">
        <f>AVERAGE(E22,E24)</f>
        <v>226</v>
      </c>
      <c r="F23" s="35"/>
      <c r="H23" s="10">
        <f>'données - HU - pluie nette'!N23</f>
        <v>355.9431524133431</v>
      </c>
      <c r="I23" s="8">
        <v>2.25</v>
      </c>
      <c r="J23" s="10">
        <v>355.9431524133431</v>
      </c>
      <c r="K23" s="10">
        <v>300.8679519957171</v>
      </c>
      <c r="L23" s="10">
        <v>231.63055718498723</v>
      </c>
      <c r="M23" s="10">
        <v>162.39316237425734</v>
      </c>
      <c r="N23" s="11"/>
      <c r="O23" s="8">
        <v>2.25</v>
      </c>
      <c r="P23" s="10">
        <f t="shared" si="0"/>
        <v>1050.8348239683046</v>
      </c>
      <c r="Q23" s="10">
        <f t="shared" si="1"/>
        <v>262.70870599207615</v>
      </c>
      <c r="R23" s="30"/>
      <c r="S23" s="8">
        <v>2.25</v>
      </c>
      <c r="T23" s="10">
        <f t="shared" si="2"/>
        <v>367.7921883889066</v>
      </c>
      <c r="U23" s="10">
        <f t="shared" si="4"/>
        <v>387.17865893591113</v>
      </c>
      <c r="V23" s="10">
        <f aca="true" t="shared" si="5" ref="V23:V49">Q15*$V$6</f>
        <v>1.2273901807356664</v>
      </c>
      <c r="W23" s="10">
        <f t="shared" si="3"/>
        <v>756.1982375055534</v>
      </c>
    </row>
    <row r="24" spans="3:23" ht="12.75">
      <c r="C24" s="7">
        <v>27637.375000000015</v>
      </c>
      <c r="D24" s="8">
        <v>9.000000000349246</v>
      </c>
      <c r="E24" s="9">
        <v>258</v>
      </c>
      <c r="F24" s="35"/>
      <c r="H24" s="10">
        <f>'données - HU - pluie nette'!N24</f>
        <v>411.0183528309692</v>
      </c>
      <c r="I24" s="8">
        <v>2.5</v>
      </c>
      <c r="J24" s="10">
        <v>411.0183528309692</v>
      </c>
      <c r="K24" s="10">
        <v>355.9431524133431</v>
      </c>
      <c r="L24" s="10">
        <v>300.8679519957171</v>
      </c>
      <c r="M24" s="10">
        <v>231.63055718498723</v>
      </c>
      <c r="N24" s="11"/>
      <c r="O24" s="8">
        <v>2.5</v>
      </c>
      <c r="P24" s="10">
        <f t="shared" si="0"/>
        <v>1299.4600144250167</v>
      </c>
      <c r="Q24" s="10">
        <f t="shared" si="1"/>
        <v>324.86500360625416</v>
      </c>
      <c r="R24" s="30"/>
      <c r="S24" s="8">
        <v>2.5</v>
      </c>
      <c r="T24" s="10">
        <f t="shared" si="2"/>
        <v>454.8110050487558</v>
      </c>
      <c r="U24" s="10">
        <f t="shared" si="4"/>
        <v>672.4681970992141</v>
      </c>
      <c r="V24" s="10">
        <f t="shared" si="5"/>
        <v>3.6821705422069995</v>
      </c>
      <c r="W24" s="10">
        <f t="shared" si="3"/>
        <v>1130.9613726901769</v>
      </c>
    </row>
    <row r="25" spans="3:23" ht="12.75">
      <c r="C25" s="7">
        <v>27637.385416666682</v>
      </c>
      <c r="D25" s="8">
        <v>9.25000000037835</v>
      </c>
      <c r="E25" s="9">
        <v>271</v>
      </c>
      <c r="F25" s="35"/>
      <c r="H25" s="10">
        <f>'données - HU - pluie nette'!N25</f>
        <v>430.21599411939883</v>
      </c>
      <c r="I25" s="8">
        <v>2.75</v>
      </c>
      <c r="J25" s="10">
        <v>430.21599411939883</v>
      </c>
      <c r="K25" s="10">
        <v>411.0183528309692</v>
      </c>
      <c r="L25" s="10">
        <v>355.9431524133431</v>
      </c>
      <c r="M25" s="10">
        <v>300.8679519957171</v>
      </c>
      <c r="N25" s="11"/>
      <c r="O25" s="8">
        <v>2.75</v>
      </c>
      <c r="P25" s="10">
        <f t="shared" si="0"/>
        <v>1498.0454513594282</v>
      </c>
      <c r="Q25" s="10">
        <f t="shared" si="1"/>
        <v>374.51136283985704</v>
      </c>
      <c r="R25" s="30"/>
      <c r="S25" s="8">
        <v>2.75</v>
      </c>
      <c r="T25" s="10">
        <f t="shared" si="2"/>
        <v>524.3159079757999</v>
      </c>
      <c r="U25" s="10">
        <f t="shared" si="4"/>
        <v>1039.8512554278755</v>
      </c>
      <c r="V25" s="10">
        <f t="shared" si="5"/>
        <v>13.595706617379689</v>
      </c>
      <c r="W25" s="10">
        <f t="shared" si="3"/>
        <v>1577.7628700210548</v>
      </c>
    </row>
    <row r="26" spans="3:23" ht="12.75">
      <c r="C26" s="18">
        <v>27637.39583333335</v>
      </c>
      <c r="D26" s="8">
        <v>9.500000000407454</v>
      </c>
      <c r="E26" s="9">
        <v>264</v>
      </c>
      <c r="F26" s="35"/>
      <c r="H26" s="10">
        <f>'données - HU - pluie nette'!N26</f>
        <v>411.6477836928849</v>
      </c>
      <c r="I26" s="8">
        <v>3</v>
      </c>
      <c r="J26" s="10">
        <v>411.6477836928849</v>
      </c>
      <c r="K26" s="10">
        <v>430.21599411939883</v>
      </c>
      <c r="L26" s="10">
        <v>411.0183528309692</v>
      </c>
      <c r="M26" s="10">
        <v>355.9431524133431</v>
      </c>
      <c r="N26" s="11"/>
      <c r="O26" s="8">
        <v>3</v>
      </c>
      <c r="P26" s="10">
        <f t="shared" si="0"/>
        <v>1608.825283056596</v>
      </c>
      <c r="Q26" s="10">
        <f t="shared" si="1"/>
        <v>402.206320764149</v>
      </c>
      <c r="R26" s="30"/>
      <c r="S26" s="8">
        <v>3</v>
      </c>
      <c r="T26" s="10">
        <f t="shared" si="2"/>
        <v>563.0888490698086</v>
      </c>
      <c r="U26" s="10">
        <f t="shared" si="4"/>
        <v>1489.3278339218955</v>
      </c>
      <c r="V26" s="10">
        <f t="shared" si="5"/>
        <v>30.967998406253734</v>
      </c>
      <c r="W26" s="10">
        <f t="shared" si="3"/>
        <v>2083.3846813979576</v>
      </c>
    </row>
    <row r="27" spans="3:23" ht="12.75">
      <c r="C27" s="7">
        <v>27637.40625000002</v>
      </c>
      <c r="D27" s="8">
        <v>9.750000000436557</v>
      </c>
      <c r="E27" s="10">
        <f>AVERAGE(E26,E28)</f>
        <v>242</v>
      </c>
      <c r="F27" s="35"/>
      <c r="H27" s="10">
        <f>'données - HU - pluie nette'!N27</f>
        <v>364.7551844801633</v>
      </c>
      <c r="I27" s="8">
        <v>3.25</v>
      </c>
      <c r="J27" s="10">
        <v>364.7551844801633</v>
      </c>
      <c r="K27" s="10">
        <v>411.6477836928849</v>
      </c>
      <c r="L27" s="10">
        <v>430.21599411939883</v>
      </c>
      <c r="M27" s="10">
        <v>411.0183528309692</v>
      </c>
      <c r="N27" s="11"/>
      <c r="O27" s="8">
        <v>3.25</v>
      </c>
      <c r="P27" s="10">
        <f t="shared" si="0"/>
        <v>1617.6373151234163</v>
      </c>
      <c r="Q27" s="10">
        <f t="shared" si="1"/>
        <v>404.4093287808541</v>
      </c>
      <c r="R27" s="30"/>
      <c r="S27" s="8">
        <v>3.25</v>
      </c>
      <c r="T27" s="10">
        <f t="shared" si="2"/>
        <v>566.1730602931957</v>
      </c>
      <c r="U27" s="10">
        <f t="shared" si="4"/>
        <v>1944.0444243413635</v>
      </c>
      <c r="V27" s="10">
        <f t="shared" si="5"/>
        <v>62.78572847609369</v>
      </c>
      <c r="W27" s="10">
        <f t="shared" si="3"/>
        <v>2573.0032131106527</v>
      </c>
    </row>
    <row r="28" spans="3:23" ht="12.75">
      <c r="C28" s="7">
        <v>27637.416666666686</v>
      </c>
      <c r="D28" s="8">
        <v>10.000000000465661</v>
      </c>
      <c r="E28" s="9">
        <v>220</v>
      </c>
      <c r="F28" s="35"/>
      <c r="H28" s="10">
        <f>'données - HU - pluie nette'!N28</f>
        <v>317.86258526744166</v>
      </c>
      <c r="I28" s="8">
        <v>3.5</v>
      </c>
      <c r="J28" s="10">
        <v>317.86258526744166</v>
      </c>
      <c r="K28" s="10">
        <v>364.7551844801633</v>
      </c>
      <c r="L28" s="10">
        <v>411.6477836928849</v>
      </c>
      <c r="M28" s="10">
        <v>430.21599411939883</v>
      </c>
      <c r="N28" s="11"/>
      <c r="O28" s="8">
        <v>3.5</v>
      </c>
      <c r="P28" s="10">
        <f t="shared" si="0"/>
        <v>1524.4815475598887</v>
      </c>
      <c r="Q28" s="10">
        <f t="shared" si="1"/>
        <v>381.12038688997217</v>
      </c>
      <c r="R28" s="30"/>
      <c r="S28" s="8">
        <v>3.5</v>
      </c>
      <c r="T28" s="10">
        <f t="shared" si="2"/>
        <v>533.568541645961</v>
      </c>
      <c r="U28" s="10">
        <f t="shared" si="4"/>
        <v>2404.001026686281</v>
      </c>
      <c r="V28" s="10">
        <f t="shared" si="5"/>
        <v>109.04889682689956</v>
      </c>
      <c r="W28" s="10">
        <f t="shared" si="3"/>
        <v>3046.6184651591416</v>
      </c>
    </row>
    <row r="29" spans="3:23" ht="12.75">
      <c r="C29" s="7">
        <v>27637.427083333354</v>
      </c>
      <c r="D29" s="8">
        <v>10.250000000494765</v>
      </c>
      <c r="E29" s="10">
        <f>AVERAGE(E28,E30)</f>
        <v>193</v>
      </c>
      <c r="F29" s="35"/>
      <c r="H29" s="10">
        <f>'données - HU - pluie nette'!N29</f>
        <v>261.5285231259842</v>
      </c>
      <c r="I29" s="8">
        <v>3.75</v>
      </c>
      <c r="J29" s="10">
        <v>261.5285231259842</v>
      </c>
      <c r="K29" s="10">
        <v>317.86258526744166</v>
      </c>
      <c r="L29" s="10">
        <v>364.7551844801633</v>
      </c>
      <c r="M29" s="10">
        <v>411.6477836928849</v>
      </c>
      <c r="N29" s="11"/>
      <c r="O29" s="8">
        <v>3.75</v>
      </c>
      <c r="P29" s="10">
        <f t="shared" si="0"/>
        <v>1355.794076566474</v>
      </c>
      <c r="Q29" s="10">
        <f t="shared" si="1"/>
        <v>338.9485191416185</v>
      </c>
      <c r="R29" s="30"/>
      <c r="S29" s="8">
        <v>3.75</v>
      </c>
      <c r="T29" s="10">
        <f t="shared" si="2"/>
        <v>474.5279267982658</v>
      </c>
      <c r="U29" s="10">
        <f t="shared" si="4"/>
        <v>2771.3840850149422</v>
      </c>
      <c r="V29" s="10">
        <f t="shared" si="5"/>
        <v>168.624527907223</v>
      </c>
      <c r="W29" s="10">
        <f t="shared" si="3"/>
        <v>3414.5365397204314</v>
      </c>
    </row>
    <row r="30" spans="3:23" ht="12.75">
      <c r="C30" s="7">
        <v>27637.437500000022</v>
      </c>
      <c r="D30" s="8">
        <v>10.500000000523869</v>
      </c>
      <c r="E30" s="9">
        <v>166</v>
      </c>
      <c r="F30" s="35"/>
      <c r="H30" s="10">
        <f>'données - HU - pluie nette'!N30</f>
        <v>205.1944609845267</v>
      </c>
      <c r="I30" s="8">
        <v>4</v>
      </c>
      <c r="J30" s="10">
        <v>205.1944609845267</v>
      </c>
      <c r="K30" s="10">
        <v>261.5285231259842</v>
      </c>
      <c r="L30" s="10">
        <v>317.86258526744166</v>
      </c>
      <c r="M30" s="10">
        <v>364.7551844801633</v>
      </c>
      <c r="N30" s="11"/>
      <c r="O30" s="8">
        <v>4</v>
      </c>
      <c r="P30" s="10">
        <f t="shared" si="0"/>
        <v>1149.340753858116</v>
      </c>
      <c r="Q30" s="10">
        <f t="shared" si="1"/>
        <v>287.335188464529</v>
      </c>
      <c r="R30" s="30"/>
      <c r="S30" s="8">
        <v>4</v>
      </c>
      <c r="T30" s="10">
        <f t="shared" si="2"/>
        <v>402.26926385034056</v>
      </c>
      <c r="U30" s="10">
        <f t="shared" si="4"/>
        <v>2976.3267736547027</v>
      </c>
      <c r="V30" s="10">
        <f t="shared" si="5"/>
        <v>241.51262171706412</v>
      </c>
      <c r="W30" s="10">
        <f t="shared" si="3"/>
        <v>3620.1086592221072</v>
      </c>
    </row>
    <row r="31" spans="3:23" ht="12.75">
      <c r="C31" s="7">
        <v>27637.44791666669</v>
      </c>
      <c r="D31" s="8">
        <v>10.750000000552973</v>
      </c>
      <c r="E31" s="10">
        <f>AVERAGE(E30,E32)</f>
        <v>146.5</v>
      </c>
      <c r="F31" s="35"/>
      <c r="H31" s="10">
        <f>'données - HU - pluie nette'!N31</f>
        <v>163.02259323617304</v>
      </c>
      <c r="I31" s="8">
        <v>4.25</v>
      </c>
      <c r="J31" s="10">
        <v>163.02259323617304</v>
      </c>
      <c r="K31" s="10">
        <v>205.1944609845267</v>
      </c>
      <c r="L31" s="10">
        <v>261.5285231259842</v>
      </c>
      <c r="M31" s="10">
        <v>317.86258526744166</v>
      </c>
      <c r="N31" s="11"/>
      <c r="O31" s="8">
        <v>4.25</v>
      </c>
      <c r="P31" s="10">
        <f t="shared" si="0"/>
        <v>947.6081626141256</v>
      </c>
      <c r="Q31" s="10">
        <f t="shared" si="1"/>
        <v>236.9020406535314</v>
      </c>
      <c r="R31" s="30"/>
      <c r="S31" s="8">
        <v>4.25</v>
      </c>
      <c r="T31" s="10">
        <f t="shared" si="2"/>
        <v>331.6628569149439</v>
      </c>
      <c r="U31" s="10">
        <f t="shared" si="4"/>
        <v>2992.6290329783205</v>
      </c>
      <c r="V31" s="10">
        <f t="shared" si="5"/>
        <v>315.25044719049134</v>
      </c>
      <c r="W31" s="10">
        <f t="shared" si="3"/>
        <v>3639.5423370837557</v>
      </c>
    </row>
    <row r="32" spans="3:23" ht="12.75">
      <c r="C32" s="7">
        <v>27637.458333333358</v>
      </c>
      <c r="D32" s="8">
        <v>11.000000000582077</v>
      </c>
      <c r="E32" s="9">
        <v>127</v>
      </c>
      <c r="F32" s="35"/>
      <c r="H32" s="10">
        <f>'données - HU - pluie nette'!N32</f>
        <v>120.85072548781939</v>
      </c>
      <c r="I32" s="8">
        <v>4.5</v>
      </c>
      <c r="J32" s="10">
        <v>120.85072548781939</v>
      </c>
      <c r="K32" s="10">
        <v>163.02259323617304</v>
      </c>
      <c r="L32" s="10">
        <v>205.1944609845267</v>
      </c>
      <c r="M32" s="10">
        <v>261.5285231259842</v>
      </c>
      <c r="N32" s="11"/>
      <c r="O32" s="8">
        <v>4.5</v>
      </c>
      <c r="P32" s="10">
        <f t="shared" si="0"/>
        <v>750.5963028345034</v>
      </c>
      <c r="Q32" s="10">
        <f t="shared" si="1"/>
        <v>187.64907570862584</v>
      </c>
      <c r="R32" s="30"/>
      <c r="S32" s="8">
        <v>4.5</v>
      </c>
      <c r="T32" s="10">
        <f t="shared" si="2"/>
        <v>262.70870599207615</v>
      </c>
      <c r="U32" s="10">
        <f t="shared" si="4"/>
        <v>2820.2908629857943</v>
      </c>
      <c r="V32" s="10">
        <f t="shared" si="5"/>
        <v>389.83800432750496</v>
      </c>
      <c r="W32" s="10">
        <f t="shared" si="3"/>
        <v>3472.837573305376</v>
      </c>
    </row>
    <row r="33" spans="3:23" ht="12.75">
      <c r="C33" s="7">
        <v>27637.468750000025</v>
      </c>
      <c r="D33" s="8">
        <v>11.25000000061118</v>
      </c>
      <c r="E33" s="10">
        <f>AVERAGE(E32,E34)</f>
        <v>117</v>
      </c>
      <c r="F33" s="35"/>
      <c r="H33" s="10">
        <f>'données - HU - pluie nette'!N33</f>
        <v>96.61763730406395</v>
      </c>
      <c r="I33" s="8">
        <v>4.75</v>
      </c>
      <c r="J33" s="10">
        <v>96.61763730406395</v>
      </c>
      <c r="K33" s="10">
        <v>120.85072548781939</v>
      </c>
      <c r="L33" s="10">
        <v>163.02259323617304</v>
      </c>
      <c r="M33" s="10">
        <v>205.1944609845267</v>
      </c>
      <c r="N33" s="11"/>
      <c r="O33" s="8">
        <v>4.75</v>
      </c>
      <c r="P33" s="10">
        <f t="shared" si="0"/>
        <v>585.6854170125831</v>
      </c>
      <c r="Q33" s="10">
        <f t="shared" si="1"/>
        <v>146.42135425314578</v>
      </c>
      <c r="R33" s="30"/>
      <c r="S33" s="8">
        <v>4.75</v>
      </c>
      <c r="T33" s="10">
        <f t="shared" si="2"/>
        <v>204.9898959544041</v>
      </c>
      <c r="U33" s="10">
        <f t="shared" si="4"/>
        <v>2508.219041647977</v>
      </c>
      <c r="V33" s="10">
        <f t="shared" si="5"/>
        <v>449.41363540782845</v>
      </c>
      <c r="W33" s="10">
        <f t="shared" si="3"/>
        <v>3162.6225730102096</v>
      </c>
    </row>
    <row r="34" spans="3:23" ht="12.75">
      <c r="C34" s="7">
        <v>27637.479166666693</v>
      </c>
      <c r="D34" s="8">
        <v>11.500000000640284</v>
      </c>
      <c r="E34" s="9">
        <v>107</v>
      </c>
      <c r="F34" s="35"/>
      <c r="H34" s="10">
        <f>'données - HU - pluie nette'!N34</f>
        <v>72.38454912030849</v>
      </c>
      <c r="I34" s="8">
        <v>5</v>
      </c>
      <c r="J34" s="10">
        <v>72.38454912030849</v>
      </c>
      <c r="K34" s="10">
        <v>96.61763730406395</v>
      </c>
      <c r="L34" s="10">
        <v>120.85072548781939</v>
      </c>
      <c r="M34" s="10">
        <v>163.02259323617304</v>
      </c>
      <c r="N34" s="11"/>
      <c r="O34" s="8">
        <v>5</v>
      </c>
      <c r="P34" s="10">
        <f t="shared" si="0"/>
        <v>452.8755051483648</v>
      </c>
      <c r="Q34" s="10">
        <f t="shared" si="1"/>
        <v>113.2188762870912</v>
      </c>
      <c r="R34" s="30"/>
      <c r="S34" s="8">
        <v>5</v>
      </c>
      <c r="T34" s="10">
        <f t="shared" si="2"/>
        <v>158.5064268019277</v>
      </c>
      <c r="U34" s="10">
        <f t="shared" si="4"/>
        <v>2126.2803946375147</v>
      </c>
      <c r="V34" s="10">
        <f t="shared" si="5"/>
        <v>482.64758491697876</v>
      </c>
      <c r="W34" s="10">
        <f t="shared" si="3"/>
        <v>2767.4344063564213</v>
      </c>
    </row>
    <row r="35" spans="3:23" ht="12.75">
      <c r="C35" s="7">
        <v>27637.48958333336</v>
      </c>
      <c r="D35" s="8">
        <v>11.750000000669388</v>
      </c>
      <c r="E35" s="10">
        <f>AVERAGE(E34,E36)</f>
        <v>99.5</v>
      </c>
      <c r="F35" s="35"/>
      <c r="H35" s="10">
        <f>'données - HU - pluie nette'!N35</f>
        <v>52.872192400920994</v>
      </c>
      <c r="I35" s="8">
        <v>5.25</v>
      </c>
      <c r="J35" s="10">
        <v>52.872192400920994</v>
      </c>
      <c r="K35" s="10">
        <v>72.38454912030849</v>
      </c>
      <c r="L35" s="10">
        <v>96.61763730406395</v>
      </c>
      <c r="M35" s="10">
        <v>120.85072548781939</v>
      </c>
      <c r="N35" s="11"/>
      <c r="O35" s="8">
        <v>5.25</v>
      </c>
      <c r="P35" s="10">
        <f t="shared" si="0"/>
        <v>342.7251043131128</v>
      </c>
      <c r="Q35" s="10">
        <f t="shared" si="1"/>
        <v>85.6812760782782</v>
      </c>
      <c r="R35" s="30"/>
      <c r="S35" s="8">
        <v>5.25</v>
      </c>
      <c r="T35" s="10">
        <f t="shared" si="2"/>
        <v>119.95378650958948</v>
      </c>
      <c r="U35" s="10">
        <f t="shared" si="4"/>
        <v>1753.0751008361324</v>
      </c>
      <c r="V35" s="10">
        <f t="shared" si="5"/>
        <v>485.29119453702486</v>
      </c>
      <c r="W35" s="10">
        <f t="shared" si="3"/>
        <v>2358.3200818827468</v>
      </c>
    </row>
    <row r="36" spans="3:23" ht="12.75">
      <c r="C36" s="7">
        <v>27637.5</v>
      </c>
      <c r="D36" s="8">
        <v>12.000000000698492</v>
      </c>
      <c r="E36" s="9">
        <v>92</v>
      </c>
      <c r="F36" s="35"/>
      <c r="H36" s="10">
        <f>'données - HU - pluie nette'!N36</f>
        <v>33.35983568153349</v>
      </c>
      <c r="I36" s="8">
        <v>5.5</v>
      </c>
      <c r="J36" s="10">
        <v>33.35983568153349</v>
      </c>
      <c r="K36" s="10">
        <v>52.872192400920994</v>
      </c>
      <c r="L36" s="10">
        <v>72.38454912030849</v>
      </c>
      <c r="M36" s="10">
        <v>96.61763730406395</v>
      </c>
      <c r="N36" s="11"/>
      <c r="O36" s="8">
        <v>5.5</v>
      </c>
      <c r="P36" s="10">
        <f t="shared" si="0"/>
        <v>255.23421450682693</v>
      </c>
      <c r="Q36" s="10">
        <f t="shared" si="1"/>
        <v>63.80855362670673</v>
      </c>
      <c r="R36" s="30"/>
      <c r="S36" s="8">
        <v>5.5</v>
      </c>
      <c r="T36" s="10">
        <f t="shared" si="2"/>
        <v>89.33197507738942</v>
      </c>
      <c r="U36" s="10">
        <f t="shared" si="4"/>
        <v>1388.6031602438313</v>
      </c>
      <c r="V36" s="10">
        <f t="shared" si="5"/>
        <v>457.3444642679666</v>
      </c>
      <c r="W36" s="10">
        <f t="shared" si="3"/>
        <v>1935.2795995891875</v>
      </c>
    </row>
    <row r="37" spans="3:23" ht="12.75">
      <c r="C37" s="7">
        <v>27637.510416666697</v>
      </c>
      <c r="D37" s="8">
        <v>12.250000000727596</v>
      </c>
      <c r="E37" s="10">
        <f>AVERAGE(E36,E38)</f>
        <v>86</v>
      </c>
      <c r="F37" s="35"/>
      <c r="H37" s="10">
        <f>'données - HU - pluie nette'!N37</f>
        <v>16.67991784076676</v>
      </c>
      <c r="I37" s="8">
        <v>5.75</v>
      </c>
      <c r="J37" s="10">
        <v>16.67991784076676</v>
      </c>
      <c r="K37" s="10">
        <v>33.35983568153349</v>
      </c>
      <c r="L37" s="10">
        <v>52.872192400920994</v>
      </c>
      <c r="M37" s="10">
        <v>72.38454912030849</v>
      </c>
      <c r="N37" s="11"/>
      <c r="O37" s="8">
        <v>5.75</v>
      </c>
      <c r="P37" s="10">
        <f t="shared" si="0"/>
        <v>175.29649504352972</v>
      </c>
      <c r="Q37" s="10">
        <f t="shared" si="1"/>
        <v>43.82412376088243</v>
      </c>
      <c r="R37" s="30"/>
      <c r="S37" s="8">
        <v>5.75</v>
      </c>
      <c r="T37" s="10">
        <f t="shared" si="2"/>
        <v>61.3537732652354</v>
      </c>
      <c r="U37" s="10">
        <f t="shared" si="4"/>
        <v>1083.5180214732788</v>
      </c>
      <c r="V37" s="10">
        <f t="shared" si="5"/>
        <v>406.73822296994217</v>
      </c>
      <c r="W37" s="10">
        <f t="shared" si="3"/>
        <v>1551.6100177084563</v>
      </c>
    </row>
    <row r="38" spans="3:23" ht="12.75">
      <c r="C38" s="7">
        <v>27637.520833333365</v>
      </c>
      <c r="D38" s="8">
        <v>12.5000000007567</v>
      </c>
      <c r="E38" s="9">
        <v>80</v>
      </c>
      <c r="F38" s="35"/>
      <c r="H38" s="10">
        <f>'données - HU - pluie nette'!N38</f>
        <v>0</v>
      </c>
      <c r="I38" s="8">
        <v>6</v>
      </c>
      <c r="J38" s="10">
        <v>0</v>
      </c>
      <c r="K38" s="10">
        <v>16.67991784076676</v>
      </c>
      <c r="L38" s="10">
        <v>33.35983568153349</v>
      </c>
      <c r="M38" s="10">
        <v>52.872192400920994</v>
      </c>
      <c r="N38" s="11"/>
      <c r="O38" s="8">
        <v>6</v>
      </c>
      <c r="P38" s="10">
        <f t="shared" si="0"/>
        <v>102.91194592322124</v>
      </c>
      <c r="Q38" s="10">
        <f t="shared" si="1"/>
        <v>25.72798648080531</v>
      </c>
      <c r="R38" s="30"/>
      <c r="S38" s="8">
        <v>6</v>
      </c>
      <c r="T38" s="10">
        <f t="shared" si="2"/>
        <v>36.019181073127434</v>
      </c>
      <c r="U38" s="10">
        <f t="shared" si="4"/>
        <v>837.819684524475</v>
      </c>
      <c r="V38" s="10">
        <f t="shared" si="5"/>
        <v>344.80222615743475</v>
      </c>
      <c r="W38" s="10">
        <f t="shared" si="3"/>
        <v>1218.6410917550372</v>
      </c>
    </row>
    <row r="39" spans="3:23" ht="12.75">
      <c r="C39" s="7">
        <v>27637.531250000033</v>
      </c>
      <c r="D39" s="8">
        <v>12.750000000785803</v>
      </c>
      <c r="E39" s="10">
        <f>AVERAGE(E38,E40)</f>
        <v>78</v>
      </c>
      <c r="F39" s="35"/>
      <c r="I39" s="8">
        <v>6.25</v>
      </c>
      <c r="K39" s="10">
        <v>0</v>
      </c>
      <c r="L39" s="10">
        <v>16.67991784076676</v>
      </c>
      <c r="M39" s="10">
        <v>33.35983568153349</v>
      </c>
      <c r="N39" s="11"/>
      <c r="O39" s="8">
        <v>6.25</v>
      </c>
      <c r="P39" s="10">
        <f t="shared" si="0"/>
        <v>50.039753522300245</v>
      </c>
      <c r="Q39" s="10">
        <f t="shared" si="1"/>
        <v>12.509938380575061</v>
      </c>
      <c r="R39" s="30"/>
      <c r="S39" s="8">
        <v>6.25</v>
      </c>
      <c r="T39" s="10">
        <f t="shared" si="2"/>
        <v>17.513913732805083</v>
      </c>
      <c r="U39" s="10">
        <f t="shared" si="4"/>
        <v>634.0414429792587</v>
      </c>
      <c r="V39" s="10">
        <f t="shared" si="5"/>
        <v>284.28244878423766</v>
      </c>
      <c r="W39" s="10">
        <f t="shared" si="3"/>
        <v>935.8378054963015</v>
      </c>
    </row>
    <row r="40" spans="3:23" ht="12.75">
      <c r="C40" s="7">
        <v>27637.5416666667</v>
      </c>
      <c r="D40" s="8">
        <v>13.000000000814907</v>
      </c>
      <c r="E40" s="9">
        <v>76</v>
      </c>
      <c r="F40" s="35"/>
      <c r="I40" s="8">
        <v>6.5</v>
      </c>
      <c r="L40" s="10">
        <v>0</v>
      </c>
      <c r="M40" s="10">
        <v>16.67991784076676</v>
      </c>
      <c r="N40" s="11"/>
      <c r="O40" s="8">
        <v>6.5</v>
      </c>
      <c r="P40" s="10">
        <f t="shared" si="0"/>
        <v>16.67991784076676</v>
      </c>
      <c r="Q40" s="10">
        <f t="shared" si="1"/>
        <v>4.16997946019169</v>
      </c>
      <c r="R40" s="30"/>
      <c r="S40" s="8">
        <v>6.5</v>
      </c>
      <c r="T40" s="10">
        <f t="shared" si="2"/>
        <v>5.837971244268365</v>
      </c>
      <c r="U40" s="10">
        <f t="shared" si="4"/>
        <v>472.1832968376298</v>
      </c>
      <c r="V40" s="10">
        <f t="shared" si="5"/>
        <v>225.178890850351</v>
      </c>
      <c r="W40" s="10">
        <f t="shared" si="3"/>
        <v>703.2001589322492</v>
      </c>
    </row>
    <row r="41" spans="9:23" ht="12.75">
      <c r="I41" s="8">
        <v>6.75</v>
      </c>
      <c r="M41" s="10">
        <v>0</v>
      </c>
      <c r="N41" s="11"/>
      <c r="O41" s="8">
        <v>6.75</v>
      </c>
      <c r="P41" s="10">
        <f t="shared" si="0"/>
        <v>0</v>
      </c>
      <c r="Q41" s="10">
        <f t="shared" si="1"/>
        <v>0</v>
      </c>
      <c r="R41" s="30"/>
      <c r="S41" s="8">
        <v>6.75</v>
      </c>
      <c r="T41" s="10">
        <f t="shared" si="2"/>
        <v>0</v>
      </c>
      <c r="U41" s="10">
        <f t="shared" si="4"/>
        <v>324.29851583053</v>
      </c>
      <c r="V41" s="10">
        <f t="shared" si="5"/>
        <v>175.70562510377493</v>
      </c>
      <c r="W41" s="10">
        <f t="shared" si="3"/>
        <v>500.0041409343049</v>
      </c>
    </row>
    <row r="42" spans="9:23" ht="12.75">
      <c r="I42" s="8">
        <v>7</v>
      </c>
      <c r="N42" s="11"/>
      <c r="S42" s="8">
        <v>7</v>
      </c>
      <c r="T42" s="9"/>
      <c r="U42" s="10">
        <f t="shared" si="4"/>
        <v>190.3870999579593</v>
      </c>
      <c r="V42" s="10">
        <f t="shared" si="5"/>
        <v>135.86265154450945</v>
      </c>
      <c r="W42" s="10">
        <f t="shared" si="3"/>
        <v>326.2497515024687</v>
      </c>
    </row>
    <row r="43" spans="6:23" ht="12.75">
      <c r="F43" s="35"/>
      <c r="I43" s="8">
        <v>7.25</v>
      </c>
      <c r="N43" s="11"/>
      <c r="S43" s="8">
        <v>7.25</v>
      </c>
      <c r="T43" s="9"/>
      <c r="U43" s="10">
        <f t="shared" si="4"/>
        <v>92.57354401625545</v>
      </c>
      <c r="V43" s="10">
        <f t="shared" si="5"/>
        <v>102.81753129393384</v>
      </c>
      <c r="W43" s="10">
        <f t="shared" si="3"/>
        <v>195.3910753101893</v>
      </c>
    </row>
    <row r="44" spans="9:23" ht="12.75">
      <c r="I44" s="8">
        <v>7.5</v>
      </c>
      <c r="N44" s="11"/>
      <c r="S44" s="8">
        <v>7.5</v>
      </c>
      <c r="T44" s="9"/>
      <c r="U44" s="10">
        <f t="shared" si="4"/>
        <v>30.857848005418507</v>
      </c>
      <c r="V44" s="10">
        <f t="shared" si="5"/>
        <v>76.57026435204807</v>
      </c>
      <c r="W44" s="10">
        <f t="shared" si="3"/>
        <v>107.42811235746657</v>
      </c>
    </row>
    <row r="45" spans="9:23" ht="12.75">
      <c r="I45" s="8">
        <v>7.75</v>
      </c>
      <c r="N45" s="11"/>
      <c r="S45" s="8">
        <v>7.75</v>
      </c>
      <c r="U45" s="10">
        <f t="shared" si="4"/>
        <v>0</v>
      </c>
      <c r="V45" s="10">
        <f t="shared" si="5"/>
        <v>52.58894851305892</v>
      </c>
      <c r="W45" s="10">
        <f t="shared" si="3"/>
        <v>52.58894851305892</v>
      </c>
    </row>
    <row r="46" spans="9:23" ht="12.75">
      <c r="I46" s="8">
        <v>8</v>
      </c>
      <c r="N46" s="11"/>
      <c r="S46" s="8">
        <v>8</v>
      </c>
      <c r="U46" s="9"/>
      <c r="V46" s="10">
        <f t="shared" si="5"/>
        <v>30.87358377696637</v>
      </c>
      <c r="W46" s="10">
        <f t="shared" si="3"/>
        <v>30.87358377696637</v>
      </c>
    </row>
    <row r="47" spans="9:23" ht="12.75">
      <c r="I47" s="8">
        <v>8.25</v>
      </c>
      <c r="N47" s="11"/>
      <c r="S47" s="8">
        <v>8.25</v>
      </c>
      <c r="U47" s="9"/>
      <c r="V47" s="10">
        <f t="shared" si="5"/>
        <v>15.011926056690072</v>
      </c>
      <c r="W47" s="10">
        <f t="shared" si="3"/>
        <v>15.011926056690072</v>
      </c>
    </row>
    <row r="48" spans="9:23" ht="12.75">
      <c r="I48" s="8">
        <v>8.5</v>
      </c>
      <c r="N48" s="11"/>
      <c r="S48" s="8">
        <v>8.5</v>
      </c>
      <c r="U48" s="9"/>
      <c r="V48" s="10">
        <f t="shared" si="5"/>
        <v>5.003975352230028</v>
      </c>
      <c r="W48" s="10">
        <f t="shared" si="3"/>
        <v>5.003975352230028</v>
      </c>
    </row>
    <row r="49" spans="9:23" ht="12.75">
      <c r="I49" s="8">
        <v>8.75</v>
      </c>
      <c r="N49" s="11"/>
      <c r="S49" s="8">
        <v>8.75</v>
      </c>
      <c r="U49" s="9"/>
      <c r="V49" s="10">
        <f t="shared" si="5"/>
        <v>0</v>
      </c>
      <c r="W49" s="10">
        <f t="shared" si="3"/>
        <v>0</v>
      </c>
    </row>
    <row r="50" spans="9:23" ht="12.75">
      <c r="I50" s="8">
        <v>9</v>
      </c>
      <c r="S50" s="8">
        <v>9</v>
      </c>
      <c r="U50" s="9"/>
      <c r="V50" s="9"/>
      <c r="W50" s="9"/>
    </row>
  </sheetData>
  <mergeCells count="1">
    <mergeCell ref="J8:M8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EPFL, CH-1015 Lausanne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Zellweger</dc:creator>
  <cp:keywords/>
  <dc:description/>
  <cp:lastModifiedBy>Picouet</cp:lastModifiedBy>
  <cp:lastPrinted>2000-11-24T15:13:52Z</cp:lastPrinted>
  <dcterms:created xsi:type="dcterms:W3CDTF">1998-02-02T11:50:17Z</dcterms:created>
  <dcterms:modified xsi:type="dcterms:W3CDTF">2003-08-13T08:58:50Z</dcterms:modified>
  <cp:category/>
  <cp:version/>
  <cp:contentType/>
  <cp:contentStatus/>
</cp:coreProperties>
</file>