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chartsheets/sheet1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information" sheetId="1" r:id="rId1"/>
    <sheet name="indice phi" sheetId="2" r:id="rId2"/>
    <sheet name="indice W" sheetId="3" r:id="rId3"/>
    <sheet name="indice W min" sheetId="4" r:id="rId4"/>
    <sheet name="SCS-CN" sheetId="5" r:id="rId5"/>
    <sheet name="HU convolution" sheetId="6" r:id="rId6"/>
    <sheet name="HU convolution-Graph" sheetId="7" r:id="rId7"/>
  </sheets>
  <definedNames/>
  <calcPr fullCalcOnLoad="1"/>
</workbook>
</file>

<file path=xl/sharedStrings.xml><?xml version="1.0" encoding="utf-8"?>
<sst xmlns="http://schemas.openxmlformats.org/spreadsheetml/2006/main" count="223" uniqueCount="86">
  <si>
    <r>
      <t xml:space="preserve">Fonction de production de l'indice </t>
    </r>
    <r>
      <rPr>
        <b/>
        <sz val="16"/>
        <color indexed="10"/>
        <rFont val="Symbol"/>
        <family val="1"/>
      </rPr>
      <t>F</t>
    </r>
  </si>
  <si>
    <t>temps</t>
  </si>
  <si>
    <t>[h]</t>
  </si>
  <si>
    <t>[mm/h]</t>
  </si>
  <si>
    <t>lame brute cumulée P =</t>
  </si>
  <si>
    <t>[mm]</t>
  </si>
  <si>
    <t>lame nette cumulée =</t>
  </si>
  <si>
    <t>coefficient de ruissellement =</t>
  </si>
  <si>
    <t>[-]</t>
  </si>
  <si>
    <t>Information</t>
  </si>
  <si>
    <t>feuille</t>
  </si>
  <si>
    <t>données</t>
  </si>
  <si>
    <t>données concernant les intensités de pluie brute</t>
  </si>
  <si>
    <t>indice phi</t>
  </si>
  <si>
    <t>calcul des incréments de pluie nette selon la fonction de production du l'indice phi</t>
  </si>
  <si>
    <t>indice W</t>
  </si>
  <si>
    <t>calcul des incréments de pluie nette selon la fonction de production du l'indice W (proportionnel)</t>
  </si>
  <si>
    <t>SCS-CN</t>
  </si>
  <si>
    <t>calcul des incréments de pluie nette selon la fonction de production du SCS-CN</t>
  </si>
  <si>
    <t>Fonction de production de l'indice W (proportionnel)</t>
  </si>
  <si>
    <t>Fonction de production du SCS-CN</t>
  </si>
  <si>
    <t>lame brute
cumulée</t>
  </si>
  <si>
    <t>pertes initiales
cumulées</t>
  </si>
  <si>
    <t>infiltration
cumulée</t>
  </si>
  <si>
    <t>lame nette
cumulée</t>
  </si>
  <si>
    <t>intensité
nette</t>
  </si>
  <si>
    <t>-</t>
  </si>
  <si>
    <t>lame nette cumulée Q =</t>
  </si>
  <si>
    <t>pertes initiales Ia =</t>
  </si>
  <si>
    <t>pertes potentielles maximales S =</t>
  </si>
  <si>
    <t>Curve Number =</t>
  </si>
  <si>
    <t>Pluie nette</t>
  </si>
  <si>
    <t>Cr</t>
  </si>
  <si>
    <t>Ia</t>
  </si>
  <si>
    <t>intensité
totale</t>
  </si>
  <si>
    <t>Intervalle 1</t>
  </si>
  <si>
    <t>Intervalle 2</t>
  </si>
  <si>
    <t>Intervalle 3</t>
  </si>
  <si>
    <t>Intervalle 4</t>
  </si>
  <si>
    <t>Intervalle 5</t>
  </si>
  <si>
    <t>Pluie Intervalle</t>
  </si>
  <si>
    <t>Indice PHI</t>
  </si>
  <si>
    <t>&lt;0</t>
  </si>
  <si>
    <t>Impossible!</t>
  </si>
  <si>
    <t>OK!!!!</t>
  </si>
  <si>
    <r>
      <t>D</t>
    </r>
    <r>
      <rPr>
        <sz val="10"/>
        <rFont val="Arial"/>
        <family val="0"/>
      </rPr>
      <t>t</t>
    </r>
  </si>
  <si>
    <t>R</t>
  </si>
  <si>
    <t>lame ruissellée =</t>
  </si>
  <si>
    <t xml:space="preserve"> =</t>
  </si>
  <si>
    <t>uniquement pour la représentation graphique</t>
  </si>
  <si>
    <r>
      <t>i</t>
    </r>
    <r>
      <rPr>
        <b/>
        <vertAlign val="subscript"/>
        <sz val="10"/>
        <color indexed="12"/>
        <rFont val="Arial"/>
        <family val="2"/>
      </rPr>
      <t>totale</t>
    </r>
    <r>
      <rPr>
        <b/>
        <sz val="10"/>
        <color indexed="12"/>
        <rFont val="Arial"/>
        <family val="2"/>
      </rPr>
      <t xml:space="preserve"> - i</t>
    </r>
    <r>
      <rPr>
        <b/>
        <vertAlign val="subscript"/>
        <sz val="10"/>
        <color indexed="12"/>
        <rFont val="Arial"/>
        <family val="2"/>
      </rPr>
      <t>nette</t>
    </r>
  </si>
  <si>
    <t>intensité de
la pluie nette</t>
  </si>
  <si>
    <t>lame totale ruisselée Qtot =</t>
  </si>
  <si>
    <t>CR =</t>
  </si>
  <si>
    <t>lame totale
cumulée P(t)</t>
  </si>
  <si>
    <t>pertes initiales
cumulées Ia</t>
  </si>
  <si>
    <t>pluie
nette</t>
  </si>
  <si>
    <t>pluie totale *
(moins Ia)</t>
  </si>
  <si>
    <t>Temps de base tb=</t>
  </si>
  <si>
    <t xml:space="preserve">Temps de montée tp = </t>
  </si>
  <si>
    <t>Temps de concentration tc =</t>
  </si>
  <si>
    <r>
      <t xml:space="preserve">Duree de référence </t>
    </r>
    <r>
      <rPr>
        <i/>
        <sz val="10"/>
        <rFont val="Arial"/>
        <family val="2"/>
      </rPr>
      <t>D</t>
    </r>
    <r>
      <rPr>
        <sz val="10"/>
        <rFont val="Arial"/>
        <family val="0"/>
      </rPr>
      <t xml:space="preserve"> =</t>
    </r>
  </si>
  <si>
    <t xml:space="preserve">Débit de pointe = </t>
  </si>
  <si>
    <t>[m3/s]</t>
  </si>
  <si>
    <t>Pluie nette (indice Phi)</t>
  </si>
  <si>
    <t>Pluie nette (indice W)</t>
  </si>
  <si>
    <t>Pluie nette (indice Wmin)</t>
  </si>
  <si>
    <t>Pluie nette (SCS-CN)</t>
  </si>
  <si>
    <t xml:space="preserve">HUN et Convolution </t>
  </si>
  <si>
    <t>HUN  (1 mm, 1 h)</t>
  </si>
  <si>
    <t>HUN (1 mm, 30 min)</t>
  </si>
  <si>
    <t>Hydrogramme (indice Phi)</t>
  </si>
  <si>
    <t>HU * Pn</t>
  </si>
  <si>
    <t>Hydrogramme (indice W)</t>
  </si>
  <si>
    <t>Hydrogramme (indice Wmin)</t>
  </si>
  <si>
    <t>Hydrogramme (SCN-CN)</t>
  </si>
  <si>
    <t>cellule dont le contenu doit être spécifié par l'utilisateur</t>
  </si>
  <si>
    <t>indice Wmin</t>
  </si>
  <si>
    <t>calcul des incréments de pluie nette selon la fonction de production du l'indice W minimum</t>
  </si>
  <si>
    <t>HU convolution</t>
  </si>
  <si>
    <t>HU convolution-Graph</t>
  </si>
  <si>
    <t xml:space="preserve">Sensibilité de la distribution de pluie nette sur l'hydrogramme de crue obtenu </t>
  </si>
  <si>
    <t>par convolution avec l'HU normé triangulaire</t>
  </si>
  <si>
    <t>Représentation graphique tirée de la feuille "HU Convolution"</t>
  </si>
  <si>
    <t>légende</t>
  </si>
  <si>
    <t>cellule devant comporter ou comportant une formule</t>
  </si>
</sst>
</file>

<file path=xl/styles.xml><?xml version="1.0" encoding="utf-8"?>
<styleSheet xmlns="http://schemas.openxmlformats.org/spreadsheetml/2006/main">
  <numFmts count="3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.0000"/>
    <numFmt numFmtId="166" formatCode="0.000"/>
    <numFmt numFmtId="167" formatCode="0.00000"/>
    <numFmt numFmtId="168" formatCode="0.0000000"/>
    <numFmt numFmtId="169" formatCode="0.000000"/>
    <numFmt numFmtId="170" formatCode="d/mm/yy\ hh:mm"/>
    <numFmt numFmtId="171" formatCode="d/mm\ hh:mm"/>
    <numFmt numFmtId="172" formatCode="d\ hh:mm"/>
    <numFmt numFmtId="173" formatCode="0.00000000"/>
    <numFmt numFmtId="174" formatCode="0.000000000"/>
    <numFmt numFmtId="175" formatCode="0.0000000000"/>
    <numFmt numFmtId="176" formatCode="0.00000000000"/>
    <numFmt numFmtId="177" formatCode="d/mm"/>
    <numFmt numFmtId="178" formatCode="0.000E+00"/>
    <numFmt numFmtId="179" formatCode="0.0E+00"/>
    <numFmt numFmtId="180" formatCode="0E+00"/>
    <numFmt numFmtId="181" formatCode="0.000000000000"/>
    <numFmt numFmtId="182" formatCode="0.0000000000000"/>
    <numFmt numFmtId="183" formatCode="0.00000000000000"/>
    <numFmt numFmtId="184" formatCode="0.000000000000000"/>
    <numFmt numFmtId="185" formatCode="0.0000000000000000"/>
    <numFmt numFmtId="186" formatCode="0.00000000000000000"/>
    <numFmt numFmtId="187" formatCode="0.000000000000000000"/>
    <numFmt numFmtId="188" formatCode="0.0000000000000000000"/>
    <numFmt numFmtId="189" formatCode="0.00000000000000000000"/>
  </numFmts>
  <fonts count="29">
    <font>
      <sz val="10"/>
      <name val="Arial"/>
      <family val="0"/>
    </font>
    <font>
      <b/>
      <sz val="16"/>
      <color indexed="10"/>
      <name val="Arial"/>
      <family val="2"/>
    </font>
    <font>
      <b/>
      <sz val="16"/>
      <color indexed="10"/>
      <name val="Symbol"/>
      <family val="1"/>
    </font>
    <font>
      <b/>
      <sz val="10"/>
      <name val="Arial"/>
      <family val="2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2"/>
      <name val="Arial"/>
      <family val="2"/>
    </font>
    <font>
      <b/>
      <vertAlign val="subscript"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0"/>
    </font>
    <font>
      <sz val="12"/>
      <name val="Arial"/>
      <family val="2"/>
    </font>
    <font>
      <sz val="11"/>
      <name val="Arial"/>
      <family val="0"/>
    </font>
    <font>
      <sz val="10.25"/>
      <name val="Arial"/>
      <family val="0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10"/>
      <name val="Symbol"/>
      <family val="1"/>
    </font>
    <font>
      <sz val="9"/>
      <name val="Arial"/>
      <family val="0"/>
    </font>
    <font>
      <sz val="8.5"/>
      <name val="Arial"/>
      <family val="0"/>
    </font>
    <font>
      <sz val="11.25"/>
      <name val="Arial"/>
      <family val="2"/>
    </font>
    <font>
      <i/>
      <sz val="10"/>
      <name val="Arial"/>
      <family val="2"/>
    </font>
    <font>
      <b/>
      <sz val="10.25"/>
      <name val="Arial"/>
      <family val="2"/>
    </font>
    <font>
      <sz val="8"/>
      <name val="Arial"/>
      <family val="0"/>
    </font>
    <font>
      <sz val="9.25"/>
      <name val="Arial"/>
      <family val="0"/>
    </font>
    <font>
      <b/>
      <sz val="11.25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64" fontId="0" fillId="2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left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2" fontId="0" fillId="3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4" fontId="0" fillId="0" borderId="0" xfId="0" applyNumberForma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left"/>
    </xf>
    <xf numFmtId="164" fontId="0" fillId="4" borderId="0" xfId="0" applyNumberFormat="1" applyFill="1" applyBorder="1" applyAlignment="1">
      <alignment horizontal="center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164" fontId="11" fillId="2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center"/>
    </xf>
    <xf numFmtId="2" fontId="3" fillId="3" borderId="0" xfId="0" applyNumberFormat="1" applyFont="1" applyFill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8" fillId="0" borderId="0" xfId="0" applyFont="1" applyAlignment="1">
      <alignment/>
    </xf>
    <xf numFmtId="0" fontId="3" fillId="3" borderId="0" xfId="0" applyFont="1" applyFill="1" applyAlignment="1">
      <alignment/>
    </xf>
    <xf numFmtId="0" fontId="3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Hyétogrammes de pluie totale et nette 
Méthode Indice Phi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0225"/>
          <c:w val="0.8695"/>
          <c:h val="0.74825"/>
        </c:manualLayout>
      </c:layout>
      <c:barChart>
        <c:barDir val="col"/>
        <c:grouping val="stacked"/>
        <c:varyColors val="0"/>
        <c:ser>
          <c:idx val="1"/>
          <c:order val="0"/>
          <c:tx>
            <c:v>Pluie totale - Pluie nette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'indice phi'!$C$13:$C$32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'indice phi'!$W$13:$W$32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1"/>
          <c:tx>
            <c:v>Pluie nette (indice Phi)</c:v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'indice phi'!$C$13:$C$32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'indice phi'!$X$13:$X$32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overlap val="100"/>
        <c:gapWidth val="0"/>
        <c:axId val="43757607"/>
        <c:axId val="58274144"/>
      </c:barChart>
      <c:catAx>
        <c:axId val="43757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temps [h]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8274144"/>
        <c:crosses val="autoZero"/>
        <c:auto val="1"/>
        <c:lblOffset val="100"/>
        <c:noMultiLvlLbl val="0"/>
      </c:catAx>
      <c:valAx>
        <c:axId val="58274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Intensité [mm/h]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437576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575"/>
          <c:y val="0.90825"/>
          <c:w val="0.68525"/>
          <c:h val="0.050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Hyétogrammes de pluie totale et nette  
Méthode de l'indice W (proportionnelle)</a:t>
            </a:r>
          </a:p>
        </c:rich>
      </c:tx>
      <c:layout>
        <c:manualLayout>
          <c:xMode val="factor"/>
          <c:yMode val="factor"/>
          <c:x val="0.018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1"/>
          <c:w val="0.9365"/>
          <c:h val="0.74075"/>
        </c:manualLayout>
      </c:layout>
      <c:barChart>
        <c:barDir val="col"/>
        <c:grouping val="stacked"/>
        <c:varyColors val="0"/>
        <c:ser>
          <c:idx val="1"/>
          <c:order val="0"/>
          <c:tx>
            <c:v>Pluie totale - Pluie nette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'indice W'!$C$12:$C$31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'indice W'!$S$12:$S$31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1"/>
          <c:tx>
            <c:v>Pluie nette (Indice W)</c:v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'indice W'!$C$12:$C$31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'indice W'!$T$12:$T$31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overlap val="100"/>
        <c:gapWidth val="0"/>
        <c:axId val="54705249"/>
        <c:axId val="22585194"/>
      </c:barChart>
      <c:catAx>
        <c:axId val="54705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Temps [h]</a:t>
                </a:r>
              </a:p>
            </c:rich>
          </c:tx>
          <c:layout>
            <c:manualLayout>
              <c:xMode val="factor"/>
              <c:yMode val="factor"/>
              <c:x val="0.0055"/>
              <c:y val="-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2585194"/>
        <c:crosses val="autoZero"/>
        <c:auto val="1"/>
        <c:lblOffset val="100"/>
        <c:noMultiLvlLbl val="0"/>
      </c:catAx>
      <c:valAx>
        <c:axId val="22585194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Intensité [mm/h]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4705249"/>
        <c:crossesAt val="1"/>
        <c:crossBetween val="between"/>
        <c:dispUnits/>
        <c:majorUnit val="1"/>
        <c:minorUnit val="0.1"/>
      </c:valAx>
      <c:spPr>
        <a:noFill/>
      </c:spPr>
    </c:plotArea>
    <c:legend>
      <c:legendPos val="b"/>
      <c:layout>
        <c:manualLayout>
          <c:xMode val="edge"/>
          <c:yMode val="edge"/>
          <c:x val="0.12975"/>
          <c:y val="0.92175"/>
          <c:w val="0.76325"/>
          <c:h val="0.071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Hyétogrammes de pluie totale et nette  
Méthode de l'indice W minimum</a:t>
            </a:r>
          </a:p>
        </c:rich>
      </c:tx>
      <c:layout>
        <c:manualLayout>
          <c:xMode val="factor"/>
          <c:yMode val="factor"/>
          <c:x val="0.034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03"/>
          <c:w val="0.92525"/>
          <c:h val="0.754"/>
        </c:manualLayout>
      </c:layout>
      <c:barChart>
        <c:barDir val="col"/>
        <c:grouping val="stacked"/>
        <c:varyColors val="0"/>
        <c:ser>
          <c:idx val="1"/>
          <c:order val="0"/>
          <c:tx>
            <c:v>Pluie totale - Pluie nette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'indice W min'!$C$12:$C$31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'indice W min'!$S$12:$S$31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1"/>
          <c:tx>
            <c:v>Pluie nette (Indice W)</c:v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'indice W min'!$C$12:$C$31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'indice W min'!$T$12:$T$31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overlap val="100"/>
        <c:gapWidth val="0"/>
        <c:axId val="1940155"/>
        <c:axId val="17461396"/>
      </c:barChart>
      <c:catAx>
        <c:axId val="1940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temps [h]</a:t>
                </a:r>
              </a:p>
            </c:rich>
          </c:tx>
          <c:layout>
            <c:manualLayout>
              <c:xMode val="factor"/>
              <c:yMode val="factor"/>
              <c:x val="0.001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461396"/>
        <c:crosses val="autoZero"/>
        <c:auto val="1"/>
        <c:lblOffset val="100"/>
        <c:noMultiLvlLbl val="0"/>
      </c:catAx>
      <c:valAx>
        <c:axId val="17461396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Intensité [mm/h]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940155"/>
        <c:crossesAt val="1"/>
        <c:crossBetween val="between"/>
        <c:dispUnits/>
        <c:majorUnit val="1"/>
        <c:minorUnit val="0.1"/>
      </c:valAx>
      <c:spPr>
        <a:noFill/>
      </c:spPr>
    </c:plotArea>
    <c:legend>
      <c:legendPos val="b"/>
      <c:layout>
        <c:manualLayout>
          <c:xMode val="edge"/>
          <c:yMode val="edge"/>
          <c:x val="0.14025"/>
          <c:y val="0.918"/>
          <c:w val="0.7795"/>
          <c:h val="0.062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Hyétogrammes de pluie totale et nette  
Méthode du SCS-CN</a:t>
            </a:r>
          </a:p>
        </c:rich>
      </c:tx>
      <c:layout>
        <c:manualLayout>
          <c:xMode val="factor"/>
          <c:yMode val="factor"/>
          <c:x val="0.034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1"/>
          <c:w val="0.92025"/>
          <c:h val="0.7465"/>
        </c:manualLayout>
      </c:layout>
      <c:barChart>
        <c:barDir val="col"/>
        <c:grouping val="stacked"/>
        <c:varyColors val="0"/>
        <c:ser>
          <c:idx val="1"/>
          <c:order val="0"/>
          <c:tx>
            <c:v>Pluie totale - Pluie nette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'SCS-CN'!$C$12:$C$31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'SCS-CN'!$S$12:$S$31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1"/>
          <c:tx>
            <c:v>Pluie nette (SCS-CN)</c:v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'SCS-CN'!$C$12:$C$31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'SCS-CN'!$T$12:$T$31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overlap val="100"/>
        <c:gapWidth val="0"/>
        <c:axId val="22934837"/>
        <c:axId val="5086942"/>
      </c:barChart>
      <c:catAx>
        <c:axId val="22934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[h]</a:t>
                </a:r>
              </a:p>
            </c:rich>
          </c:tx>
          <c:layout>
            <c:manualLayout>
              <c:xMode val="factor"/>
              <c:yMode val="factor"/>
              <c:x val="0.001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86942"/>
        <c:crosses val="autoZero"/>
        <c:auto val="1"/>
        <c:lblOffset val="100"/>
        <c:noMultiLvlLbl val="0"/>
      </c:catAx>
      <c:valAx>
        <c:axId val="5086942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Intensité [mm/h]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2934837"/>
        <c:crossesAt val="1"/>
        <c:crossBetween val="between"/>
        <c:dispUnits/>
        <c:majorUnit val="1"/>
        <c:minorUnit val="0.1"/>
      </c:valAx>
      <c:spPr>
        <a:noFill/>
      </c:spPr>
    </c:plotArea>
    <c:legend>
      <c:legendPos val="b"/>
      <c:layout>
        <c:manualLayout>
          <c:xMode val="edge"/>
          <c:yMode val="edge"/>
          <c:x val="0.115"/>
          <c:y val="0.90825"/>
          <c:w val="0.84375"/>
          <c:h val="0.068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Hydrogramme Unitaire Normé</a:t>
            </a:r>
          </a:p>
        </c:rich>
      </c:tx>
      <c:layout>
        <c:manualLayout>
          <c:xMode val="factor"/>
          <c:yMode val="factor"/>
          <c:x val="-0.003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2725"/>
          <c:w val="0.82575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'HU convolution'!$H$9:$H$11</c:f>
              <c:strCache>
                <c:ptCount val="1"/>
                <c:pt idx="0">
                  <c:v>Pluie nette [mm]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numRef>
              <c:f>'HU convolution'!$G$12:$G$18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'HU convolution'!$H$12:$H$18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0"/>
        <c:axId val="45782479"/>
        <c:axId val="9389128"/>
      </c:barChart>
      <c:scatterChart>
        <c:scatterStyle val="smoothMarker"/>
        <c:varyColors val="0"/>
        <c:ser>
          <c:idx val="1"/>
          <c:order val="1"/>
          <c:tx>
            <c:strRef>
              <c:f>'HU convolution'!$I$9:$I$11</c:f>
              <c:strCache>
                <c:ptCount val="1"/>
                <c:pt idx="0">
                  <c:v>HUN (1 mm, 30 min) [mm/h]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'HU convolution'!$G$12:$G$18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'HU convolution'!$I$12:$I$18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17393289"/>
        <c:axId val="22321874"/>
      </c:scatterChart>
      <c:catAx>
        <c:axId val="17393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Temps [h]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21874"/>
        <c:crosses val="autoZero"/>
        <c:auto val="1"/>
        <c:lblOffset val="100"/>
        <c:noMultiLvlLbl val="0"/>
      </c:catAx>
      <c:valAx>
        <c:axId val="22321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Débit [m3/s]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93289"/>
        <c:crosses val="autoZero"/>
        <c:crossBetween val="between"/>
        <c:dispUnits/>
      </c:valAx>
      <c:catAx>
        <c:axId val="45782479"/>
        <c:scaling>
          <c:orientation val="minMax"/>
        </c:scaling>
        <c:axPos val="t"/>
        <c:delete val="1"/>
        <c:majorTickMark val="in"/>
        <c:minorTickMark val="none"/>
        <c:tickLblPos val="nextTo"/>
        <c:crossAx val="9389128"/>
        <c:crosses val="autoZero"/>
        <c:auto val="1"/>
        <c:lblOffset val="100"/>
        <c:noMultiLvlLbl val="0"/>
      </c:catAx>
      <c:valAx>
        <c:axId val="9389128"/>
        <c:scaling>
          <c:orientation val="maxMin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Pluie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782479"/>
        <c:crosses val="max"/>
        <c:crossBetween val="between"/>
        <c:dispUnits/>
        <c:majorUnit val="1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Sensibilité de la distribution de pluie nette sur l'hydrogramme de crue obtenu 
par convolution avec l'HU normé triangulaire</a:t>
            </a:r>
          </a:p>
        </c:rich>
      </c:tx>
      <c:layout>
        <c:manualLayout>
          <c:xMode val="factor"/>
          <c:yMode val="factor"/>
          <c:x val="-0.023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07625"/>
          <c:w val="0.617"/>
          <c:h val="0.86725"/>
        </c:manualLayout>
      </c:layout>
      <c:barChart>
        <c:barDir val="col"/>
        <c:grouping val="clustered"/>
        <c:varyColors val="0"/>
        <c:ser>
          <c:idx val="5"/>
          <c:order val="4"/>
          <c:tx>
            <c:strRef>
              <c:f>'HU convolution'!$Q$9</c:f>
              <c:strCache>
                <c:ptCount val="1"/>
                <c:pt idx="0">
                  <c:v>Pluie nette (indice Phi)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'HU convolution'!$V$10:$V$35</c:f>
              <c:strCache>
                <c:ptCount val="26"/>
                <c:pt idx="0">
                  <c:v>[h]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</c:strCache>
            </c:strRef>
          </c:cat>
          <c:val>
            <c:numRef>
              <c:f>'HU convolution'!$Q$10:$Q$31</c:f>
              <c:numCache>
                <c:ptCount val="22"/>
                <c:pt idx="0">
                  <c:v>0</c:v>
                </c:pt>
                <c:pt idx="6">
                  <c:v>1.0223999999999998</c:v>
                </c:pt>
                <c:pt idx="7">
                  <c:v>2.3223999999999996</c:v>
                </c:pt>
                <c:pt idx="8">
                  <c:v>2.0223999999999998</c:v>
                </c:pt>
                <c:pt idx="9">
                  <c:v>2.7224</c:v>
                </c:pt>
                <c:pt idx="10">
                  <c:v>1.1223999999999998</c:v>
                </c:pt>
              </c:numCache>
            </c:numRef>
          </c:val>
        </c:ser>
        <c:ser>
          <c:idx val="6"/>
          <c:order val="5"/>
          <c:tx>
            <c:strRef>
              <c:f>'HU convolution'!$R$9</c:f>
              <c:strCache>
                <c:ptCount val="1"/>
                <c:pt idx="0">
                  <c:v>Pluie nette (indice W)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'HU convolution'!$V$10:$V$35</c:f>
              <c:strCache>
                <c:ptCount val="26"/>
                <c:pt idx="0">
                  <c:v>[h]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</c:strCache>
            </c:strRef>
          </c:cat>
          <c:val>
            <c:numRef>
              <c:f>'HU convolution'!$R$10:$R$31</c:f>
              <c:numCache>
                <c:ptCount val="22"/>
                <c:pt idx="0">
                  <c:v>0</c:v>
                </c:pt>
                <c:pt idx="2">
                  <c:v>0.11200000000000002</c:v>
                </c:pt>
                <c:pt idx="3">
                  <c:v>0.196</c:v>
                </c:pt>
                <c:pt idx="4">
                  <c:v>0.5880000000000001</c:v>
                </c:pt>
                <c:pt idx="5">
                  <c:v>0.6160000000000001</c:v>
                </c:pt>
                <c:pt idx="6">
                  <c:v>0.98</c:v>
                </c:pt>
                <c:pt idx="7">
                  <c:v>1.344</c:v>
                </c:pt>
                <c:pt idx="8">
                  <c:v>1.26</c:v>
                </c:pt>
                <c:pt idx="9">
                  <c:v>1.4560000000000002</c:v>
                </c:pt>
                <c:pt idx="10">
                  <c:v>1.0080000000000002</c:v>
                </c:pt>
                <c:pt idx="11">
                  <c:v>0.30800000000000005</c:v>
                </c:pt>
                <c:pt idx="12">
                  <c:v>0</c:v>
                </c:pt>
                <c:pt idx="13">
                  <c:v>0.28</c:v>
                </c:pt>
                <c:pt idx="14">
                  <c:v>0.14</c:v>
                </c:pt>
                <c:pt idx="15">
                  <c:v>0.168</c:v>
                </c:pt>
                <c:pt idx="16">
                  <c:v>0.196</c:v>
                </c:pt>
                <c:pt idx="17">
                  <c:v>0.25200000000000006</c:v>
                </c:pt>
                <c:pt idx="18">
                  <c:v>0.05600000000000001</c:v>
                </c:pt>
                <c:pt idx="19">
                  <c:v>0.084</c:v>
                </c:pt>
                <c:pt idx="20">
                  <c:v>0.028000000000000004</c:v>
                </c:pt>
                <c:pt idx="21">
                  <c:v>0.14</c:v>
                </c:pt>
              </c:numCache>
            </c:numRef>
          </c:val>
        </c:ser>
        <c:ser>
          <c:idx val="7"/>
          <c:order val="6"/>
          <c:tx>
            <c:strRef>
              <c:f>'HU convolution'!$S$9</c:f>
              <c:strCache>
                <c:ptCount val="1"/>
                <c:pt idx="0">
                  <c:v>Pluie nette (indice Wmin)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'HU convolution'!$V$10:$V$35</c:f>
              <c:strCache>
                <c:ptCount val="26"/>
                <c:pt idx="0">
                  <c:v>[h]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</c:strCache>
            </c:strRef>
          </c:cat>
          <c:val>
            <c:numRef>
              <c:f>'HU convolution'!$S$10:$S$31</c:f>
              <c:numCache>
                <c:ptCount val="22"/>
                <c:pt idx="0">
                  <c:v>0</c:v>
                </c:pt>
                <c:pt idx="4">
                  <c:v>0.19600000000000006</c:v>
                </c:pt>
                <c:pt idx="5">
                  <c:v>0.6160000000000001</c:v>
                </c:pt>
                <c:pt idx="6">
                  <c:v>0.98</c:v>
                </c:pt>
                <c:pt idx="7">
                  <c:v>1.344</c:v>
                </c:pt>
                <c:pt idx="8">
                  <c:v>1.26</c:v>
                </c:pt>
                <c:pt idx="9">
                  <c:v>1.4560000000000002</c:v>
                </c:pt>
                <c:pt idx="10">
                  <c:v>1.0080000000000002</c:v>
                </c:pt>
                <c:pt idx="11">
                  <c:v>0.30800000000000005</c:v>
                </c:pt>
                <c:pt idx="12">
                  <c:v>0</c:v>
                </c:pt>
                <c:pt idx="13">
                  <c:v>0.28</c:v>
                </c:pt>
                <c:pt idx="14">
                  <c:v>0.14</c:v>
                </c:pt>
                <c:pt idx="15">
                  <c:v>0.168</c:v>
                </c:pt>
                <c:pt idx="16">
                  <c:v>0.196</c:v>
                </c:pt>
                <c:pt idx="17">
                  <c:v>0.25200000000000006</c:v>
                </c:pt>
                <c:pt idx="18">
                  <c:v>0.05600000000000001</c:v>
                </c:pt>
                <c:pt idx="19">
                  <c:v>0.084</c:v>
                </c:pt>
                <c:pt idx="20">
                  <c:v>0.028000000000000004</c:v>
                </c:pt>
                <c:pt idx="21">
                  <c:v>0.14</c:v>
                </c:pt>
              </c:numCache>
            </c:numRef>
          </c:val>
        </c:ser>
        <c:ser>
          <c:idx val="8"/>
          <c:order val="7"/>
          <c:tx>
            <c:strRef>
              <c:f>'HU convolution'!$T$9</c:f>
              <c:strCache>
                <c:ptCount val="1"/>
                <c:pt idx="0">
                  <c:v>Pluie nette (SCS-CN)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'HU convolution'!$V$10:$V$35</c:f>
              <c:strCache>
                <c:ptCount val="26"/>
                <c:pt idx="0">
                  <c:v>[h]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</c:strCache>
            </c:strRef>
          </c:cat>
          <c:val>
            <c:numRef>
              <c:f>'HU convolution'!$T$10:$T$31</c:f>
              <c:numCache>
                <c:ptCount val="22"/>
                <c:pt idx="0">
                  <c:v>0</c:v>
                </c:pt>
                <c:pt idx="5">
                  <c:v>0.10854974183286759</c:v>
                </c:pt>
                <c:pt idx="6">
                  <c:v>0.42119019226953114</c:v>
                </c:pt>
                <c:pt idx="7">
                  <c:v>1.0096475736409136</c:v>
                </c:pt>
                <c:pt idx="8">
                  <c:v>1.33251313254895</c:v>
                </c:pt>
                <c:pt idx="9">
                  <c:v>1.9307144718979004</c:v>
                </c:pt>
                <c:pt idx="10">
                  <c:v>1.5475912355024022</c:v>
                </c:pt>
                <c:pt idx="11">
                  <c:v>0.5037319496076478</c:v>
                </c:pt>
                <c:pt idx="12">
                  <c:v>0</c:v>
                </c:pt>
                <c:pt idx="13">
                  <c:v>0.46973169533851333</c:v>
                </c:pt>
                <c:pt idx="14">
                  <c:v>0.23896495937403373</c:v>
                </c:pt>
                <c:pt idx="15">
                  <c:v>0.29028757217145085</c:v>
                </c:pt>
                <c:pt idx="16">
                  <c:v>0.3434463383614599</c:v>
                </c:pt>
                <c:pt idx="17">
                  <c:v>0.44896624478230507</c:v>
                </c:pt>
                <c:pt idx="18">
                  <c:v>0.10087922081356737</c:v>
                </c:pt>
                <c:pt idx="19">
                  <c:v>0.1520643145771352</c:v>
                </c:pt>
                <c:pt idx="20">
                  <c:v>0.05088570551242455</c:v>
                </c:pt>
                <c:pt idx="21">
                  <c:v>0.2558972371388748</c:v>
                </c:pt>
              </c:numCache>
            </c:numRef>
          </c:val>
        </c:ser>
        <c:gapWidth val="0"/>
        <c:axId val="66679139"/>
        <c:axId val="63241340"/>
      </c:barChart>
      <c:scatterChart>
        <c:scatterStyle val="smooth"/>
        <c:varyColors val="0"/>
        <c:ser>
          <c:idx val="0"/>
          <c:order val="0"/>
          <c:tx>
            <c:strRef>
              <c:f>'HU convolution'!$AB$9</c:f>
              <c:strCache>
                <c:ptCount val="1"/>
                <c:pt idx="0">
                  <c:v>Hydrogramme (indice Phi)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'HU convolution'!$V$10:$V$35</c:f>
              <c:strCache>
                <c:ptCount val="26"/>
                <c:pt idx="0">
                  <c:v>[h]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</c:strCache>
            </c:strRef>
          </c:xVal>
          <c:yVal>
            <c:numRef>
              <c:f>'HU convolution'!$AB$10:$AB$35</c:f>
              <c:numCache>
                <c:ptCount val="26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19.112</c:v>
                </c:pt>
                <c:pt idx="9">
                  <c:v>30.029999999999994</c:v>
                </c:pt>
                <c:pt idx="10">
                  <c:v>34.586</c:v>
                </c:pt>
                <c:pt idx="11">
                  <c:v>31.085999999999995</c:v>
                </c:pt>
                <c:pt idx="12">
                  <c:v>15.224</c:v>
                </c:pt>
                <c:pt idx="13">
                  <c:v>2.8059999999999996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'HU convolution'!$AW$9</c:f>
              <c:strCache>
                <c:ptCount val="1"/>
                <c:pt idx="0">
                  <c:v>Hydrogramme (indice W)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'HU convolution'!$V$10:$V$35</c:f>
              <c:strCache>
                <c:ptCount val="26"/>
                <c:pt idx="0">
                  <c:v>[h]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</c:strCache>
            </c:strRef>
          </c:xVal>
          <c:yVal>
            <c:numRef>
              <c:f>'HU convolution'!$AW$10:$AW$35</c:f>
              <c:numCache>
                <c:ptCount val="26"/>
                <c:pt idx="2">
                  <c:v>0</c:v>
                </c:pt>
                <c:pt idx="3">
                  <c:v>0.56</c:v>
                </c:pt>
                <c:pt idx="4">
                  <c:v>1.82</c:v>
                </c:pt>
                <c:pt idx="5">
                  <c:v>4.69</c:v>
                </c:pt>
                <c:pt idx="6">
                  <c:v>7.98</c:v>
                </c:pt>
                <c:pt idx="7">
                  <c:v>10.990000000000002</c:v>
                </c:pt>
                <c:pt idx="8">
                  <c:v>15.610000000000001</c:v>
                </c:pt>
                <c:pt idx="9">
                  <c:v>18.830000000000002</c:v>
                </c:pt>
                <c:pt idx="10">
                  <c:v>20.09</c:v>
                </c:pt>
                <c:pt idx="11">
                  <c:v>19.110000000000003</c:v>
                </c:pt>
                <c:pt idx="12">
                  <c:v>12.740000000000004</c:v>
                </c:pt>
                <c:pt idx="13">
                  <c:v>4.830000000000001</c:v>
                </c:pt>
                <c:pt idx="14">
                  <c:v>2.1700000000000004</c:v>
                </c:pt>
                <c:pt idx="15">
                  <c:v>2.8000000000000003</c:v>
                </c:pt>
                <c:pt idx="16">
                  <c:v>2.59</c:v>
                </c:pt>
                <c:pt idx="17">
                  <c:v>2.59</c:v>
                </c:pt>
                <c:pt idx="18">
                  <c:v>3.1500000000000004</c:v>
                </c:pt>
                <c:pt idx="19">
                  <c:v>2.66</c:v>
                </c:pt>
                <c:pt idx="20">
                  <c:v>1.4700000000000002</c:v>
                </c:pt>
                <c:pt idx="21">
                  <c:v>0.91</c:v>
                </c:pt>
                <c:pt idx="22">
                  <c:v>1.12</c:v>
                </c:pt>
                <c:pt idx="23">
                  <c:v>1.12</c:v>
                </c:pt>
                <c:pt idx="24">
                  <c:v>0.35000000000000003</c:v>
                </c:pt>
                <c:pt idx="25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'HU convolution'!$BR$9</c:f>
              <c:strCache>
                <c:ptCount val="1"/>
                <c:pt idx="0">
                  <c:v>Hydrogramme (indice Wmin)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'HU convolution'!$V$10:$V$35</c:f>
              <c:strCache>
                <c:ptCount val="26"/>
                <c:pt idx="0">
                  <c:v>[h]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</c:strCache>
            </c:strRef>
          </c:xVal>
          <c:yVal>
            <c:numRef>
              <c:f>'HU convolution'!$BR$10:$BR$35</c:f>
              <c:numCache>
                <c:ptCount val="26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0.9800000000000003</c:v>
                </c:pt>
                <c:pt idx="6">
                  <c:v>4.550000000000001</c:v>
                </c:pt>
                <c:pt idx="7">
                  <c:v>10.010000000000002</c:v>
                </c:pt>
                <c:pt idx="8">
                  <c:v>15.610000000000001</c:v>
                </c:pt>
                <c:pt idx="9">
                  <c:v>18.830000000000002</c:v>
                </c:pt>
                <c:pt idx="10">
                  <c:v>20.09</c:v>
                </c:pt>
                <c:pt idx="11">
                  <c:v>19.110000000000003</c:v>
                </c:pt>
                <c:pt idx="12">
                  <c:v>12.740000000000004</c:v>
                </c:pt>
                <c:pt idx="13">
                  <c:v>4.830000000000001</c:v>
                </c:pt>
                <c:pt idx="14">
                  <c:v>2.1700000000000004</c:v>
                </c:pt>
                <c:pt idx="15">
                  <c:v>2.8000000000000003</c:v>
                </c:pt>
                <c:pt idx="16">
                  <c:v>2.59</c:v>
                </c:pt>
                <c:pt idx="17">
                  <c:v>2.59</c:v>
                </c:pt>
                <c:pt idx="18">
                  <c:v>3.1500000000000004</c:v>
                </c:pt>
                <c:pt idx="19">
                  <c:v>2.66</c:v>
                </c:pt>
                <c:pt idx="20">
                  <c:v>1.4700000000000002</c:v>
                </c:pt>
                <c:pt idx="21">
                  <c:v>0.91</c:v>
                </c:pt>
                <c:pt idx="22">
                  <c:v>1.12</c:v>
                </c:pt>
                <c:pt idx="23">
                  <c:v>1.12</c:v>
                </c:pt>
                <c:pt idx="24">
                  <c:v>0.35000000000000003</c:v>
                </c:pt>
                <c:pt idx="25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'HU convolution'!$CM$9</c:f>
              <c:strCache>
                <c:ptCount val="1"/>
                <c:pt idx="0">
                  <c:v>Hydrogramme (SCN-CN)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'HU convolution'!$V$10:$V$35</c:f>
              <c:strCache>
                <c:ptCount val="26"/>
                <c:pt idx="0">
                  <c:v>[h]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</c:strCache>
            </c:strRef>
          </c:xVal>
          <c:yVal>
            <c:numRef>
              <c:f>'HU convolution'!$CM$10:$CM$35</c:f>
              <c:numCache>
                <c:ptCount val="26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0.5427487091643379</c:v>
                </c:pt>
                <c:pt idx="7">
                  <c:v>2.920074025094163</c:v>
                </c:pt>
                <c:pt idx="8">
                  <c:v>8.47853866480822</c:v>
                </c:pt>
                <c:pt idx="9">
                  <c:v>15.28789794572543</c:v>
                </c:pt>
                <c:pt idx="10">
                  <c:v>22.171539787708912</c:v>
                </c:pt>
                <c:pt idx="11">
                  <c:v>25.54959754811864</c:v>
                </c:pt>
                <c:pt idx="12">
                  <c:v>18.952380194051006</c:v>
                </c:pt>
                <c:pt idx="13">
                  <c:v>7.646967710813364</c:v>
                </c:pt>
                <c:pt idx="14">
                  <c:v>3.607988350711686</c:v>
                </c:pt>
                <c:pt idx="15">
                  <c:v>4.717812511909019</c:v>
                </c:pt>
                <c:pt idx="16">
                  <c:v>4.4180042945087905</c:v>
                </c:pt>
                <c:pt idx="17">
                  <c:v>4.491800881528265</c:v>
                </c:pt>
                <c:pt idx="18">
                  <c:v>5.546397692051102</c:v>
                </c:pt>
                <c:pt idx="19">
                  <c:v>4.730258785838775</c:v>
                </c:pt>
                <c:pt idx="20">
                  <c:v>2.639331340943194</c:v>
                </c:pt>
                <c:pt idx="21">
                  <c:v>1.6471089389245552</c:v>
                </c:pt>
                <c:pt idx="22">
                  <c:v>2.041289763480396</c:v>
                </c:pt>
                <c:pt idx="23">
                  <c:v>2.0464435423226224</c:v>
                </c:pt>
                <c:pt idx="24">
                  <c:v>0.639743092847187</c:v>
                </c:pt>
                <c:pt idx="25">
                  <c:v>0</c:v>
                </c:pt>
              </c:numCache>
            </c:numRef>
          </c:yVal>
          <c:smooth val="1"/>
        </c:ser>
        <c:axId val="32301149"/>
        <c:axId val="22274886"/>
      </c:scatterChart>
      <c:catAx>
        <c:axId val="32301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Temsp [h]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274886"/>
        <c:crosses val="autoZero"/>
        <c:auto val="1"/>
        <c:lblOffset val="100"/>
        <c:noMultiLvlLbl val="0"/>
      </c:catAx>
      <c:valAx>
        <c:axId val="22274886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Débit [m3/s]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301149"/>
        <c:crosses val="autoZero"/>
        <c:crossBetween val="between"/>
        <c:dispUnits/>
      </c:valAx>
      <c:catAx>
        <c:axId val="66679139"/>
        <c:scaling>
          <c:orientation val="minMax"/>
        </c:scaling>
        <c:axPos val="t"/>
        <c:delete val="1"/>
        <c:majorTickMark val="out"/>
        <c:minorTickMark val="none"/>
        <c:tickLblPos val="nextTo"/>
        <c:crossAx val="63241340"/>
        <c:crosses val="autoZero"/>
        <c:auto val="1"/>
        <c:lblOffset val="100"/>
        <c:noMultiLvlLbl val="0"/>
      </c:catAx>
      <c:valAx>
        <c:axId val="63241340"/>
        <c:scaling>
          <c:orientation val="maxMin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Pluie [mm/h]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67913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75"/>
          <c:y val="0.09425"/>
          <c:w val="0.29175"/>
          <c:h val="0.800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0.512</cdr:y>
    </cdr:from>
    <cdr:to>
      <cdr:x>0.908</cdr:x>
      <cdr:y>0.512</cdr:y>
    </cdr:to>
    <cdr:sp>
      <cdr:nvSpPr>
        <cdr:cNvPr id="1" name="Line 1"/>
        <cdr:cNvSpPr>
          <a:spLocks/>
        </cdr:cNvSpPr>
      </cdr:nvSpPr>
      <cdr:spPr>
        <a:xfrm>
          <a:off x="781050" y="2190750"/>
          <a:ext cx="48672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0.64825</cdr:x>
      <cdr:y>0.457</cdr:y>
    </cdr:from>
    <cdr:to>
      <cdr:x>0.85325</cdr:x>
      <cdr:y>0.5125</cdr:y>
    </cdr:to>
    <cdr:sp>
      <cdr:nvSpPr>
        <cdr:cNvPr id="2" name="TextBox 2"/>
        <cdr:cNvSpPr txBox="1">
          <a:spLocks noChangeArrowheads="1"/>
        </cdr:cNvSpPr>
      </cdr:nvSpPr>
      <cdr:spPr>
        <a:xfrm>
          <a:off x="4029075" y="1962150"/>
          <a:ext cx="1276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indice </a:t>
          </a:r>
          <a:r>
            <a:rPr lang="en-US" cap="none" sz="1100" b="0" i="0" u="none" baseline="0">
              <a:solidFill>
                <a:srgbClr val="FF0000"/>
              </a:solidFill>
              <a:latin typeface="Symbol"/>
              <a:ea typeface="Symbol"/>
              <a:cs typeface="Symbol"/>
            </a:rPr>
            <a:t>f 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= 2.5 mm/h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Shape 1025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352425</xdr:colOff>
      <xdr:row>8</xdr:row>
      <xdr:rowOff>66675</xdr:rowOff>
    </xdr:from>
    <xdr:to>
      <xdr:col>35</xdr:col>
      <xdr:colOff>485775</xdr:colOff>
      <xdr:row>31</xdr:row>
      <xdr:rowOff>152400</xdr:rowOff>
    </xdr:to>
    <xdr:graphicFrame>
      <xdr:nvGraphicFramePr>
        <xdr:cNvPr id="1" name="Chart 2"/>
        <xdr:cNvGraphicFramePr/>
      </xdr:nvGraphicFramePr>
      <xdr:xfrm>
        <a:off x="15716250" y="1543050"/>
        <a:ext cx="62293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390525</xdr:colOff>
      <xdr:row>12</xdr:row>
      <xdr:rowOff>66675</xdr:rowOff>
    </xdr:from>
    <xdr:to>
      <xdr:col>30</xdr:col>
      <xdr:colOff>600075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14973300" y="2581275"/>
        <a:ext cx="50863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0.10625</cdr:x>
      <cdr:y>0.73225</cdr:y>
    </cdr:from>
    <cdr:to>
      <cdr:x>0.15</cdr:x>
      <cdr:y>0.776</cdr:y>
    </cdr:to>
    <cdr:sp>
      <cdr:nvSpPr>
        <cdr:cNvPr id="1" name="Rectangle 2"/>
        <cdr:cNvSpPr>
          <a:spLocks/>
        </cdr:cNvSpPr>
      </cdr:nvSpPr>
      <cdr:spPr>
        <a:xfrm>
          <a:off x="676275" y="3409950"/>
          <a:ext cx="276225" cy="20002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</cdr:x>
      <cdr:y>0.7</cdr:y>
    </cdr:from>
    <cdr:to>
      <cdr:x>0.1965</cdr:x>
      <cdr:y>0.776</cdr:y>
    </cdr:to>
    <cdr:sp>
      <cdr:nvSpPr>
        <cdr:cNvPr id="2" name="Rectangle 3"/>
        <cdr:cNvSpPr>
          <a:spLocks/>
        </cdr:cNvSpPr>
      </cdr:nvSpPr>
      <cdr:spPr>
        <a:xfrm>
          <a:off x="962025" y="3267075"/>
          <a:ext cx="295275" cy="35242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0.1965</cdr:x>
      <cdr:y>0.6205</cdr:y>
    </cdr:from>
    <cdr:to>
      <cdr:x>0.24025</cdr:x>
      <cdr:y>0.77475</cdr:y>
    </cdr:to>
    <cdr:sp>
      <cdr:nvSpPr>
        <cdr:cNvPr id="3" name="Rectangle 5"/>
        <cdr:cNvSpPr>
          <a:spLocks/>
        </cdr:cNvSpPr>
      </cdr:nvSpPr>
      <cdr:spPr>
        <a:xfrm>
          <a:off x="1257300" y="2895600"/>
          <a:ext cx="276225" cy="7239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0.142</cdr:x>
      <cdr:y>0.6205</cdr:y>
    </cdr:from>
    <cdr:to>
      <cdr:x>0.1775</cdr:x>
      <cdr:y>0.6755</cdr:y>
    </cdr:to>
    <cdr:sp>
      <cdr:nvSpPr>
        <cdr:cNvPr id="4" name="TextBox 6"/>
        <cdr:cNvSpPr txBox="1">
          <a:spLocks noChangeArrowheads="1"/>
        </cdr:cNvSpPr>
      </cdr:nvSpPr>
      <cdr:spPr>
        <a:xfrm>
          <a:off x="904875" y="2895600"/>
          <a:ext cx="2286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266700</xdr:colOff>
      <xdr:row>8</xdr:row>
      <xdr:rowOff>9525</xdr:rowOff>
    </xdr:from>
    <xdr:to>
      <xdr:col>32</xdr:col>
      <xdr:colOff>590550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14849475" y="1400175"/>
        <a:ext cx="64198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0.11275</cdr:x>
      <cdr:y>0.72325</cdr:y>
    </cdr:from>
    <cdr:to>
      <cdr:x>0.15625</cdr:x>
      <cdr:y>0.76625</cdr:y>
    </cdr:to>
    <cdr:sp>
      <cdr:nvSpPr>
        <cdr:cNvPr id="1" name="Rectangle 1"/>
        <cdr:cNvSpPr>
          <a:spLocks/>
        </cdr:cNvSpPr>
      </cdr:nvSpPr>
      <cdr:spPr>
        <a:xfrm>
          <a:off x="666750" y="3105150"/>
          <a:ext cx="257175" cy="18097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0.15625</cdr:x>
      <cdr:y>0.6915</cdr:y>
    </cdr:from>
    <cdr:to>
      <cdr:x>0.20225</cdr:x>
      <cdr:y>0.76625</cdr:y>
    </cdr:to>
    <cdr:sp>
      <cdr:nvSpPr>
        <cdr:cNvPr id="2" name="Rectangle 2"/>
        <cdr:cNvSpPr>
          <a:spLocks/>
        </cdr:cNvSpPr>
      </cdr:nvSpPr>
      <cdr:spPr>
        <a:xfrm>
          <a:off x="923925" y="2962275"/>
          <a:ext cx="276225" cy="32385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0.2005</cdr:x>
      <cdr:y>0.61375</cdr:y>
    </cdr:from>
    <cdr:to>
      <cdr:x>0.244</cdr:x>
      <cdr:y>0.765</cdr:y>
    </cdr:to>
    <cdr:sp>
      <cdr:nvSpPr>
        <cdr:cNvPr id="3" name="Rectangle 3"/>
        <cdr:cNvSpPr>
          <a:spLocks/>
        </cdr:cNvSpPr>
      </cdr:nvSpPr>
      <cdr:spPr>
        <a:xfrm>
          <a:off x="1190625" y="2628900"/>
          <a:ext cx="257175" cy="6477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0.14825</cdr:x>
      <cdr:y>0.61375</cdr:y>
    </cdr:from>
    <cdr:to>
      <cdr:x>0.18675</cdr:x>
      <cdr:y>0.6735</cdr:y>
    </cdr:to>
    <cdr:sp>
      <cdr:nvSpPr>
        <cdr:cNvPr id="4" name="TextBox 4"/>
        <cdr:cNvSpPr txBox="1">
          <a:spLocks noChangeArrowheads="1"/>
        </cdr:cNvSpPr>
      </cdr:nvSpPr>
      <cdr:spPr>
        <a:xfrm>
          <a:off x="876300" y="2628900"/>
          <a:ext cx="2286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Ia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600075</xdr:colOff>
      <xdr:row>8</xdr:row>
      <xdr:rowOff>238125</xdr:rowOff>
    </xdr:from>
    <xdr:to>
      <xdr:col>32</xdr:col>
      <xdr:colOff>447675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5135225" y="1628775"/>
        <a:ext cx="59436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0.06975</cdr:y>
    </cdr:from>
    <cdr:to>
      <cdr:x>0.3415</cdr:x>
      <cdr:y>0.123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209550"/>
          <a:ext cx="1066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= 30 min</a:t>
          </a:r>
        </a:p>
      </cdr:txBody>
    </cdr:sp>
  </cdr:relSizeAnchor>
  <cdr:relSizeAnchor xmlns:cdr="http://schemas.openxmlformats.org/drawingml/2006/chartDrawing">
    <cdr:from>
      <cdr:x>0.16075</cdr:x>
      <cdr:y>0.13925</cdr:y>
    </cdr:from>
    <cdr:to>
      <cdr:x>0.26075</cdr:x>
      <cdr:y>0.14</cdr:y>
    </cdr:to>
    <cdr:sp>
      <cdr:nvSpPr>
        <cdr:cNvPr id="2" name="Line 2"/>
        <cdr:cNvSpPr>
          <a:spLocks/>
        </cdr:cNvSpPr>
      </cdr:nvSpPr>
      <cdr:spPr>
        <a:xfrm>
          <a:off x="638175" y="4191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21</xdr:row>
      <xdr:rowOff>9525</xdr:rowOff>
    </xdr:from>
    <xdr:to>
      <xdr:col>11</xdr:col>
      <xdr:colOff>257175</xdr:colOff>
      <xdr:row>39</xdr:row>
      <xdr:rowOff>142875</xdr:rowOff>
    </xdr:to>
    <xdr:graphicFrame>
      <xdr:nvGraphicFramePr>
        <xdr:cNvPr id="1" name="Chart 3"/>
        <xdr:cNvGraphicFramePr/>
      </xdr:nvGraphicFramePr>
      <xdr:xfrm>
        <a:off x="3390900" y="3848100"/>
        <a:ext cx="40290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5:G53"/>
  <sheetViews>
    <sheetView tabSelected="1" zoomScale="75" zoomScaleNormal="75" workbookViewId="0" topLeftCell="A1">
      <selection activeCell="A47" sqref="A47:N54"/>
    </sheetView>
  </sheetViews>
  <sheetFormatPr defaultColWidth="9.140625" defaultRowHeight="12.75"/>
  <cols>
    <col min="1" max="16384" width="11.421875" style="0" customWidth="1"/>
  </cols>
  <sheetData>
    <row r="5" ht="20.25">
      <c r="B5" s="1" t="s">
        <v>9</v>
      </c>
    </row>
    <row r="10" ht="12.75">
      <c r="C10" s="45" t="s">
        <v>10</v>
      </c>
    </row>
    <row r="13" spans="3:6" ht="12.75">
      <c r="C13" s="11" t="s">
        <v>11</v>
      </c>
      <c r="F13" s="11" t="s">
        <v>12</v>
      </c>
    </row>
    <row r="14" ht="12.75">
      <c r="F14" s="11"/>
    </row>
    <row r="17" spans="3:6" ht="12.75">
      <c r="C17" s="11" t="s">
        <v>13</v>
      </c>
      <c r="F17" s="11" t="s">
        <v>14</v>
      </c>
    </row>
    <row r="18" ht="12.75">
      <c r="F18" s="11"/>
    </row>
    <row r="19" ht="12.75">
      <c r="F19" s="11"/>
    </row>
    <row r="21" spans="3:6" ht="12.75">
      <c r="C21" s="11" t="s">
        <v>15</v>
      </c>
      <c r="F21" s="11" t="s">
        <v>16</v>
      </c>
    </row>
    <row r="22" ht="12.75">
      <c r="F22" s="11"/>
    </row>
    <row r="25" spans="3:6" ht="12.75">
      <c r="C25" s="11" t="s">
        <v>77</v>
      </c>
      <c r="F25" s="11" t="s">
        <v>78</v>
      </c>
    </row>
    <row r="26" ht="12.75">
      <c r="F26" s="11"/>
    </row>
    <row r="29" spans="3:6" ht="12.75">
      <c r="C29" s="11" t="s">
        <v>17</v>
      </c>
      <c r="F29" s="11" t="s">
        <v>18</v>
      </c>
    </row>
    <row r="33" spans="3:6" ht="12.75">
      <c r="C33" s="11" t="s">
        <v>79</v>
      </c>
      <c r="F33" s="11" t="s">
        <v>81</v>
      </c>
    </row>
    <row r="34" ht="12.75">
      <c r="F34" s="11" t="s">
        <v>82</v>
      </c>
    </row>
    <row r="37" spans="3:6" ht="12.75">
      <c r="C37" s="11" t="s">
        <v>80</v>
      </c>
      <c r="F37" s="11" t="s">
        <v>83</v>
      </c>
    </row>
    <row r="38" ht="12.75">
      <c r="F38" s="11"/>
    </row>
    <row r="41" spans="3:6" ht="12.75">
      <c r="C41" s="11"/>
      <c r="F41" s="11"/>
    </row>
    <row r="47" spans="3:7" ht="12.75">
      <c r="C47" s="45" t="s">
        <v>84</v>
      </c>
      <c r="D47" s="11"/>
      <c r="E47" s="11"/>
      <c r="F47" s="11"/>
      <c r="G47" s="11"/>
    </row>
    <row r="48" spans="3:7" ht="12.75">
      <c r="C48" s="11"/>
      <c r="D48" s="11"/>
      <c r="E48" s="11"/>
      <c r="F48" s="11"/>
      <c r="G48" s="11"/>
    </row>
    <row r="49" spans="3:7" ht="12.75">
      <c r="C49" s="11"/>
      <c r="D49" s="11"/>
      <c r="E49" s="11"/>
      <c r="F49" s="11"/>
      <c r="G49" s="11"/>
    </row>
    <row r="50" spans="3:7" ht="12.75">
      <c r="C50" s="46"/>
      <c r="D50" s="11"/>
      <c r="E50" s="11"/>
      <c r="F50" s="11"/>
      <c r="G50" s="11" t="s">
        <v>85</v>
      </c>
    </row>
    <row r="51" spans="3:7" ht="12.75">
      <c r="C51" s="11"/>
      <c r="D51" s="11"/>
      <c r="E51" s="11"/>
      <c r="F51" s="11"/>
      <c r="G51" s="11"/>
    </row>
    <row r="52" spans="3:7" ht="12.75">
      <c r="C52" s="47"/>
      <c r="D52" s="11"/>
      <c r="E52" s="11"/>
      <c r="F52" s="11"/>
      <c r="G52" s="11"/>
    </row>
    <row r="53" spans="3:7" ht="12.75">
      <c r="C53" s="11"/>
      <c r="D53" s="11"/>
      <c r="E53" s="11"/>
      <c r="F53" s="11"/>
      <c r="G53" s="11" t="s">
        <v>76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AA57"/>
  <sheetViews>
    <sheetView zoomScale="75" zoomScaleNormal="75" workbookViewId="0" topLeftCell="A1">
      <selection activeCell="M52" sqref="M52"/>
    </sheetView>
  </sheetViews>
  <sheetFormatPr defaultColWidth="9.140625" defaultRowHeight="12.75"/>
  <cols>
    <col min="4" max="4" width="9.8515625" style="0" bestFit="1" customWidth="1"/>
    <col min="10" max="11" width="9.7109375" style="0" bestFit="1" customWidth="1"/>
  </cols>
  <sheetData>
    <row r="1" spans="9:14" ht="18">
      <c r="I1" s="18"/>
      <c r="J1" t="s">
        <v>35</v>
      </c>
      <c r="K1" t="s">
        <v>36</v>
      </c>
      <c r="L1" t="s">
        <v>37</v>
      </c>
      <c r="M1" t="s">
        <v>38</v>
      </c>
      <c r="N1" t="s">
        <v>39</v>
      </c>
    </row>
    <row r="2" spans="9:14" ht="12.75">
      <c r="I2" s="7" t="s">
        <v>32</v>
      </c>
      <c r="J2" s="2">
        <v>0.28</v>
      </c>
      <c r="K2" s="2">
        <v>0.28</v>
      </c>
      <c r="L2" s="2">
        <v>0.28</v>
      </c>
      <c r="M2" s="2">
        <v>0.28</v>
      </c>
      <c r="N2" s="2">
        <v>0.28</v>
      </c>
    </row>
    <row r="3" spans="9:15" ht="12.75">
      <c r="I3" s="7" t="s">
        <v>46</v>
      </c>
      <c r="J3" s="14">
        <f>J2*$D$34</f>
        <v>9.212</v>
      </c>
      <c r="K3" s="14">
        <f>K2*$D$34</f>
        <v>9.212</v>
      </c>
      <c r="L3" s="14">
        <f>L2*$D$34</f>
        <v>9.212</v>
      </c>
      <c r="M3" s="14">
        <f>M2*$D$34</f>
        <v>9.212</v>
      </c>
      <c r="N3" s="14">
        <f>N2*$D$34</f>
        <v>9.212</v>
      </c>
      <c r="O3" t="s">
        <v>5</v>
      </c>
    </row>
    <row r="4" spans="9:15" ht="12.75">
      <c r="I4" s="20" t="s">
        <v>45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t="s">
        <v>2</v>
      </c>
    </row>
    <row r="5" spans="9:15" ht="12.75">
      <c r="I5" s="7" t="s">
        <v>40</v>
      </c>
      <c r="J5" s="10">
        <f>SUM(J20)</f>
        <v>5.2</v>
      </c>
      <c r="K5" s="10">
        <f>SUM(K19:K20)</f>
        <v>9.7</v>
      </c>
      <c r="L5" s="10">
        <f>SUM(L19:L21)</f>
        <v>13.299999999999999</v>
      </c>
      <c r="M5" s="10">
        <f>SUM(M18:M21)</f>
        <v>18.1</v>
      </c>
      <c r="N5" s="10">
        <f>SUM(N17:N21)</f>
        <v>21.6</v>
      </c>
      <c r="O5" t="s">
        <v>5</v>
      </c>
    </row>
    <row r="6" spans="2:15" ht="21.75">
      <c r="B6" s="1" t="s">
        <v>0</v>
      </c>
      <c r="C6" s="2"/>
      <c r="D6" s="2"/>
      <c r="E6" s="2"/>
      <c r="F6" s="2"/>
      <c r="G6" s="2"/>
      <c r="H6" s="2"/>
      <c r="I6" t="s">
        <v>41</v>
      </c>
      <c r="J6" s="10">
        <f>(J5-J3)/J4</f>
        <v>-4.012</v>
      </c>
      <c r="K6" s="10">
        <f>(K5-K3)/K4</f>
        <v>0.24399999999999977</v>
      </c>
      <c r="L6" s="10">
        <f>(L5-L3)/L4</f>
        <v>1.3626666666666665</v>
      </c>
      <c r="M6" s="10">
        <f>(M5-M3)/M4</f>
        <v>2.2220000000000004</v>
      </c>
      <c r="N6" s="10">
        <f>(N5-N3)/N4</f>
        <v>2.4776000000000002</v>
      </c>
      <c r="O6" t="s">
        <v>3</v>
      </c>
    </row>
    <row r="7" spans="3:14" ht="12.75">
      <c r="C7" s="2"/>
      <c r="D7" s="2"/>
      <c r="E7" s="2"/>
      <c r="F7" s="2"/>
      <c r="G7" s="2"/>
      <c r="H7" s="2"/>
      <c r="J7" s="2" t="s">
        <v>42</v>
      </c>
      <c r="K7" s="2"/>
      <c r="L7" s="2"/>
      <c r="M7" s="2"/>
      <c r="N7" s="2"/>
    </row>
    <row r="8" spans="3:14" ht="12.75">
      <c r="C8" s="2"/>
      <c r="D8" s="2"/>
      <c r="E8" s="2"/>
      <c r="F8" s="2"/>
      <c r="G8" s="2"/>
      <c r="H8" s="2"/>
      <c r="L8" s="2"/>
      <c r="M8" s="2"/>
      <c r="N8" s="2"/>
    </row>
    <row r="9" spans="3:24" ht="12.75">
      <c r="C9" s="2"/>
      <c r="D9" s="2"/>
      <c r="E9" s="2"/>
      <c r="F9" s="2"/>
      <c r="G9" s="2"/>
      <c r="H9" s="2"/>
      <c r="W9" s="28" t="s">
        <v>49</v>
      </c>
      <c r="X9" s="29"/>
    </row>
    <row r="10" spans="3:27" ht="51">
      <c r="C10" s="3" t="s">
        <v>1</v>
      </c>
      <c r="D10" s="4" t="s">
        <v>34</v>
      </c>
      <c r="H10" s="4"/>
      <c r="J10" s="4" t="s">
        <v>34</v>
      </c>
      <c r="K10" s="4" t="s">
        <v>34</v>
      </c>
      <c r="L10" s="4" t="s">
        <v>34</v>
      </c>
      <c r="M10" s="4" t="s">
        <v>34</v>
      </c>
      <c r="N10" s="4" t="s">
        <v>34</v>
      </c>
      <c r="Q10" s="4" t="s">
        <v>31</v>
      </c>
      <c r="R10" s="4" t="s">
        <v>31</v>
      </c>
      <c r="S10" s="4" t="s">
        <v>31</v>
      </c>
      <c r="T10" s="4" t="s">
        <v>31</v>
      </c>
      <c r="U10" s="4" t="s">
        <v>31</v>
      </c>
      <c r="W10" s="30" t="s">
        <v>50</v>
      </c>
      <c r="X10" s="30" t="s">
        <v>51</v>
      </c>
      <c r="Y10" s="24"/>
      <c r="Z10" s="16"/>
      <c r="AA10" s="16"/>
    </row>
    <row r="11" spans="3:27" ht="12.75">
      <c r="C11" s="2" t="s">
        <v>2</v>
      </c>
      <c r="D11" s="2" t="s">
        <v>3</v>
      </c>
      <c r="H11" s="2"/>
      <c r="J11" s="2" t="s">
        <v>3</v>
      </c>
      <c r="K11" s="2" t="s">
        <v>3</v>
      </c>
      <c r="L11" s="2" t="s">
        <v>3</v>
      </c>
      <c r="M11" s="2" t="s">
        <v>3</v>
      </c>
      <c r="N11" s="2" t="s">
        <v>3</v>
      </c>
      <c r="Q11" s="2" t="s">
        <v>3</v>
      </c>
      <c r="R11" s="2" t="s">
        <v>3</v>
      </c>
      <c r="S11" s="2" t="s">
        <v>3</v>
      </c>
      <c r="T11" s="2" t="s">
        <v>3</v>
      </c>
      <c r="U11" s="2" t="s">
        <v>3</v>
      </c>
      <c r="W11" s="31" t="s">
        <v>3</v>
      </c>
      <c r="X11" s="31" t="s">
        <v>3</v>
      </c>
      <c r="Y11" s="17"/>
      <c r="Z11" s="16"/>
      <c r="AA11" s="16"/>
    </row>
    <row r="12" spans="3:27" ht="12.75">
      <c r="C12" s="2"/>
      <c r="D12" s="2"/>
      <c r="H12" s="2"/>
      <c r="J12" s="2"/>
      <c r="K12" s="2"/>
      <c r="L12" s="2"/>
      <c r="M12" s="2"/>
      <c r="N12" s="2"/>
      <c r="Q12" s="2"/>
      <c r="R12" s="2"/>
      <c r="S12" s="2"/>
      <c r="T12" s="2"/>
      <c r="U12" s="2"/>
      <c r="Y12" s="16"/>
      <c r="Z12" s="16"/>
      <c r="AA12" s="16"/>
    </row>
    <row r="13" spans="3:27" ht="12.75">
      <c r="C13" s="5">
        <v>1</v>
      </c>
      <c r="D13" s="6">
        <v>0.4</v>
      </c>
      <c r="H13" s="6"/>
      <c r="J13" s="6">
        <v>0.4</v>
      </c>
      <c r="K13" s="6">
        <v>0.4</v>
      </c>
      <c r="L13" s="6">
        <v>0.4</v>
      </c>
      <c r="M13" s="6">
        <v>0.4</v>
      </c>
      <c r="N13" s="6">
        <v>0.4</v>
      </c>
      <c r="Q13" s="8">
        <f>IF(J13&gt;J$6,J13-J$6,0)</f>
        <v>4.412</v>
      </c>
      <c r="R13" s="8">
        <f aca="true" t="shared" si="0" ref="R13:U28">IF(K13&gt;K$6,K13-K$6,0)</f>
        <v>0.15600000000000025</v>
      </c>
      <c r="S13" s="8">
        <f t="shared" si="0"/>
        <v>0</v>
      </c>
      <c r="T13" s="8">
        <f t="shared" si="0"/>
        <v>0</v>
      </c>
      <c r="U13" s="8">
        <f t="shared" si="0"/>
        <v>0</v>
      </c>
      <c r="W13" s="32">
        <f>D13-U13</f>
        <v>0.4</v>
      </c>
      <c r="X13" s="32">
        <f>U13</f>
        <v>0</v>
      </c>
      <c r="Y13" s="17"/>
      <c r="Z13" s="16"/>
      <c r="AA13" s="16"/>
    </row>
    <row r="14" spans="3:27" ht="12.75">
      <c r="C14" s="5">
        <v>2</v>
      </c>
      <c r="D14" s="6">
        <v>0.7</v>
      </c>
      <c r="H14" s="6"/>
      <c r="J14" s="6">
        <v>0.7</v>
      </c>
      <c r="K14" s="6">
        <v>0.7</v>
      </c>
      <c r="L14" s="6">
        <v>0.7</v>
      </c>
      <c r="M14" s="6">
        <v>0.7</v>
      </c>
      <c r="N14" s="6">
        <v>0.7</v>
      </c>
      <c r="Q14" s="8">
        <f aca="true" t="shared" si="1" ref="Q14:Q32">IF(J14&gt;J$6,J14-J$6,0)</f>
        <v>4.712</v>
      </c>
      <c r="R14" s="8">
        <f t="shared" si="0"/>
        <v>0.4560000000000002</v>
      </c>
      <c r="S14" s="8">
        <f t="shared" si="0"/>
        <v>0</v>
      </c>
      <c r="T14" s="8">
        <f t="shared" si="0"/>
        <v>0</v>
      </c>
      <c r="U14" s="8">
        <f t="shared" si="0"/>
        <v>0</v>
      </c>
      <c r="W14" s="32">
        <f aca="true" t="shared" si="2" ref="W14:W32">D14-U14</f>
        <v>0.7</v>
      </c>
      <c r="X14" s="32">
        <f>U14</f>
        <v>0</v>
      </c>
      <c r="Y14" s="17"/>
      <c r="Z14" s="16"/>
      <c r="AA14" s="16"/>
    </row>
    <row r="15" spans="3:27" ht="12.75">
      <c r="C15" s="5">
        <v>3</v>
      </c>
      <c r="D15" s="6">
        <v>2.1</v>
      </c>
      <c r="H15" s="6"/>
      <c r="J15" s="6">
        <v>2.1</v>
      </c>
      <c r="K15" s="6">
        <v>2.1</v>
      </c>
      <c r="L15" s="6">
        <v>2.1</v>
      </c>
      <c r="M15" s="6">
        <v>2.1</v>
      </c>
      <c r="N15" s="6">
        <v>2.1</v>
      </c>
      <c r="Q15" s="8">
        <f t="shared" si="1"/>
        <v>6.112</v>
      </c>
      <c r="R15" s="8">
        <f t="shared" si="0"/>
        <v>1.8560000000000003</v>
      </c>
      <c r="S15" s="8">
        <f t="shared" si="0"/>
        <v>0.7373333333333336</v>
      </c>
      <c r="T15" s="8">
        <f t="shared" si="0"/>
        <v>0</v>
      </c>
      <c r="U15" s="8">
        <f t="shared" si="0"/>
        <v>0</v>
      </c>
      <c r="W15" s="32">
        <f t="shared" si="2"/>
        <v>2.1</v>
      </c>
      <c r="X15" s="32">
        <f aca="true" t="shared" si="3" ref="X15:X32">U15</f>
        <v>0</v>
      </c>
      <c r="Y15" s="13"/>
      <c r="Z15" s="16"/>
      <c r="AA15" s="16"/>
    </row>
    <row r="16" spans="3:27" ht="12.75">
      <c r="C16" s="5">
        <v>4</v>
      </c>
      <c r="D16" s="6">
        <v>2.2</v>
      </c>
      <c r="H16" s="6"/>
      <c r="J16" s="6">
        <v>2.2</v>
      </c>
      <c r="K16" s="6">
        <v>2.2</v>
      </c>
      <c r="L16" s="6">
        <v>2.2</v>
      </c>
      <c r="M16" s="6">
        <v>2.2</v>
      </c>
      <c r="N16" s="6">
        <v>2.2</v>
      </c>
      <c r="Q16" s="8">
        <f t="shared" si="1"/>
        <v>6.212</v>
      </c>
      <c r="R16" s="8">
        <f t="shared" si="0"/>
        <v>1.9560000000000004</v>
      </c>
      <c r="S16" s="8">
        <f t="shared" si="0"/>
        <v>0.8373333333333337</v>
      </c>
      <c r="T16" s="8">
        <f t="shared" si="0"/>
        <v>0</v>
      </c>
      <c r="U16" s="8">
        <f t="shared" si="0"/>
        <v>0</v>
      </c>
      <c r="W16" s="32">
        <f t="shared" si="2"/>
        <v>2.2</v>
      </c>
      <c r="X16" s="32">
        <f t="shared" si="3"/>
        <v>0</v>
      </c>
      <c r="Y16" s="13"/>
      <c r="Z16" s="16"/>
      <c r="AA16" s="16"/>
    </row>
    <row r="17" spans="3:27" ht="12.75">
      <c r="C17" s="5">
        <v>5</v>
      </c>
      <c r="D17" s="6">
        <v>3.5</v>
      </c>
      <c r="H17" s="6"/>
      <c r="J17" s="6">
        <v>3.5</v>
      </c>
      <c r="K17" s="6">
        <v>3.5</v>
      </c>
      <c r="L17" s="6">
        <v>3.5</v>
      </c>
      <c r="M17" s="6">
        <v>3.5</v>
      </c>
      <c r="N17" s="27">
        <v>3.5</v>
      </c>
      <c r="Q17" s="8">
        <f t="shared" si="1"/>
        <v>7.512</v>
      </c>
      <c r="R17" s="8">
        <f t="shared" si="0"/>
        <v>3.2560000000000002</v>
      </c>
      <c r="S17" s="8">
        <f t="shared" si="0"/>
        <v>2.1373333333333333</v>
      </c>
      <c r="T17" s="8">
        <f t="shared" si="0"/>
        <v>1.2779999999999996</v>
      </c>
      <c r="U17" s="8">
        <f t="shared" si="0"/>
        <v>1.0223999999999998</v>
      </c>
      <c r="W17" s="32">
        <f t="shared" si="2"/>
        <v>2.4776000000000002</v>
      </c>
      <c r="X17" s="32">
        <f t="shared" si="3"/>
        <v>1.0223999999999998</v>
      </c>
      <c r="Y17" s="13"/>
      <c r="Z17" s="16"/>
      <c r="AA17" s="16"/>
    </row>
    <row r="18" spans="3:27" ht="12.75">
      <c r="C18" s="5">
        <v>6</v>
      </c>
      <c r="D18" s="6">
        <v>4.8</v>
      </c>
      <c r="H18" s="6"/>
      <c r="J18" s="6">
        <v>4.8</v>
      </c>
      <c r="K18" s="6">
        <v>4.8</v>
      </c>
      <c r="L18" s="6">
        <v>4.8</v>
      </c>
      <c r="M18" s="27">
        <v>4.8</v>
      </c>
      <c r="N18" s="27">
        <v>4.8</v>
      </c>
      <c r="Q18" s="8">
        <f t="shared" si="1"/>
        <v>8.812</v>
      </c>
      <c r="R18" s="8">
        <f t="shared" si="0"/>
        <v>4.556</v>
      </c>
      <c r="S18" s="8">
        <f t="shared" si="0"/>
        <v>3.437333333333333</v>
      </c>
      <c r="T18" s="8">
        <f t="shared" si="0"/>
        <v>2.5779999999999994</v>
      </c>
      <c r="U18" s="8">
        <f t="shared" si="0"/>
        <v>2.3223999999999996</v>
      </c>
      <c r="W18" s="32">
        <f t="shared" si="2"/>
        <v>2.4776000000000002</v>
      </c>
      <c r="X18" s="32">
        <f t="shared" si="3"/>
        <v>2.3223999999999996</v>
      </c>
      <c r="Y18" s="13"/>
      <c r="Z18" s="16"/>
      <c r="AA18" s="16"/>
    </row>
    <row r="19" spans="3:27" ht="12.75">
      <c r="C19" s="5">
        <v>7</v>
      </c>
      <c r="D19" s="6">
        <v>4.5</v>
      </c>
      <c r="H19" s="6"/>
      <c r="J19" s="6">
        <v>4.5</v>
      </c>
      <c r="K19" s="27">
        <v>4.5</v>
      </c>
      <c r="L19" s="27">
        <v>4.5</v>
      </c>
      <c r="M19" s="27">
        <v>4.5</v>
      </c>
      <c r="N19" s="27">
        <v>4.5</v>
      </c>
      <c r="Q19" s="8">
        <f t="shared" si="1"/>
        <v>8.512</v>
      </c>
      <c r="R19" s="8">
        <f t="shared" si="0"/>
        <v>4.256</v>
      </c>
      <c r="S19" s="8">
        <f t="shared" si="0"/>
        <v>3.1373333333333333</v>
      </c>
      <c r="T19" s="8">
        <f t="shared" si="0"/>
        <v>2.2779999999999996</v>
      </c>
      <c r="U19" s="8">
        <f t="shared" si="0"/>
        <v>2.0223999999999998</v>
      </c>
      <c r="W19" s="32">
        <f t="shared" si="2"/>
        <v>2.4776000000000002</v>
      </c>
      <c r="X19" s="32">
        <f t="shared" si="3"/>
        <v>2.0223999999999998</v>
      </c>
      <c r="Y19" s="13"/>
      <c r="Z19" s="16"/>
      <c r="AA19" s="16"/>
    </row>
    <row r="20" spans="3:27" ht="12.75">
      <c r="C20" s="5">
        <v>8</v>
      </c>
      <c r="D20" s="21">
        <v>5.2</v>
      </c>
      <c r="H20" s="6"/>
      <c r="J20" s="27">
        <v>5.2</v>
      </c>
      <c r="K20" s="27">
        <v>5.2</v>
      </c>
      <c r="L20" s="27">
        <v>5.2</v>
      </c>
      <c r="M20" s="27">
        <v>5.2</v>
      </c>
      <c r="N20" s="27">
        <v>5.2</v>
      </c>
      <c r="Q20" s="8">
        <f t="shared" si="1"/>
        <v>9.212</v>
      </c>
      <c r="R20" s="8">
        <f t="shared" si="0"/>
        <v>4.956</v>
      </c>
      <c r="S20" s="8">
        <f t="shared" si="0"/>
        <v>3.8373333333333335</v>
      </c>
      <c r="T20" s="8">
        <f t="shared" si="0"/>
        <v>2.9779999999999998</v>
      </c>
      <c r="U20" s="8">
        <f t="shared" si="0"/>
        <v>2.7224</v>
      </c>
      <c r="W20" s="32">
        <f t="shared" si="2"/>
        <v>2.4776000000000002</v>
      </c>
      <c r="X20" s="32">
        <f t="shared" si="3"/>
        <v>2.7224</v>
      </c>
      <c r="Y20" s="13"/>
      <c r="Z20" s="16"/>
      <c r="AA20" s="16"/>
    </row>
    <row r="21" spans="3:27" ht="12.75">
      <c r="C21" s="5">
        <v>9</v>
      </c>
      <c r="D21" s="6">
        <v>3.6</v>
      </c>
      <c r="H21" s="6"/>
      <c r="J21" s="6">
        <v>3.6</v>
      </c>
      <c r="K21" s="6">
        <v>3.6</v>
      </c>
      <c r="L21" s="27">
        <v>3.6</v>
      </c>
      <c r="M21" s="27">
        <v>3.6</v>
      </c>
      <c r="N21" s="27">
        <v>3.6</v>
      </c>
      <c r="Q21" s="8">
        <f t="shared" si="1"/>
        <v>7.612</v>
      </c>
      <c r="R21" s="8">
        <f t="shared" si="0"/>
        <v>3.3560000000000003</v>
      </c>
      <c r="S21" s="8">
        <f t="shared" si="0"/>
        <v>2.237333333333334</v>
      </c>
      <c r="T21" s="8">
        <f t="shared" si="0"/>
        <v>1.3779999999999997</v>
      </c>
      <c r="U21" s="8">
        <f t="shared" si="0"/>
        <v>1.1223999999999998</v>
      </c>
      <c r="W21" s="32">
        <f t="shared" si="2"/>
        <v>2.4776000000000002</v>
      </c>
      <c r="X21" s="32">
        <f t="shared" si="3"/>
        <v>1.1223999999999998</v>
      </c>
      <c r="Y21" s="13"/>
      <c r="Z21" s="16"/>
      <c r="AA21" s="16"/>
    </row>
    <row r="22" spans="3:27" ht="12.75">
      <c r="C22" s="5">
        <v>10</v>
      </c>
      <c r="D22" s="6">
        <v>1.1</v>
      </c>
      <c r="H22" s="6"/>
      <c r="J22" s="6">
        <v>1.1</v>
      </c>
      <c r="K22" s="6">
        <v>1.1</v>
      </c>
      <c r="L22" s="6">
        <v>1.1</v>
      </c>
      <c r="M22" s="6">
        <v>1.1</v>
      </c>
      <c r="N22" s="6">
        <v>1.1</v>
      </c>
      <c r="Q22" s="8">
        <f t="shared" si="1"/>
        <v>5.112</v>
      </c>
      <c r="R22" s="8">
        <f t="shared" si="0"/>
        <v>0.8560000000000003</v>
      </c>
      <c r="S22" s="8">
        <f t="shared" si="0"/>
        <v>0</v>
      </c>
      <c r="T22" s="8">
        <f t="shared" si="0"/>
        <v>0</v>
      </c>
      <c r="U22" s="8">
        <f t="shared" si="0"/>
        <v>0</v>
      </c>
      <c r="W22" s="32">
        <f t="shared" si="2"/>
        <v>1.1</v>
      </c>
      <c r="X22" s="32">
        <f t="shared" si="3"/>
        <v>0</v>
      </c>
      <c r="Y22" s="17"/>
      <c r="Z22" s="16"/>
      <c r="AA22" s="16"/>
    </row>
    <row r="23" spans="3:27" ht="12.75">
      <c r="C23" s="5">
        <v>11</v>
      </c>
      <c r="D23" s="6">
        <v>0</v>
      </c>
      <c r="H23" s="6"/>
      <c r="J23" s="6">
        <v>0</v>
      </c>
      <c r="K23" s="6">
        <v>0</v>
      </c>
      <c r="L23" s="6">
        <v>0</v>
      </c>
      <c r="M23" s="6">
        <v>0</v>
      </c>
      <c r="N23" s="6">
        <v>0</v>
      </c>
      <c r="Q23" s="8">
        <f t="shared" si="1"/>
        <v>4.012</v>
      </c>
      <c r="R23" s="8">
        <f t="shared" si="0"/>
        <v>0</v>
      </c>
      <c r="S23" s="8">
        <f t="shared" si="0"/>
        <v>0</v>
      </c>
      <c r="T23" s="8">
        <f t="shared" si="0"/>
        <v>0</v>
      </c>
      <c r="U23" s="8">
        <f t="shared" si="0"/>
        <v>0</v>
      </c>
      <c r="W23" s="32">
        <f t="shared" si="2"/>
        <v>0</v>
      </c>
      <c r="X23" s="32">
        <f t="shared" si="3"/>
        <v>0</v>
      </c>
      <c r="Y23" s="17"/>
      <c r="Z23" s="16"/>
      <c r="AA23" s="16"/>
    </row>
    <row r="24" spans="3:27" ht="12.75">
      <c r="C24" s="5">
        <v>12</v>
      </c>
      <c r="D24" s="6">
        <v>1</v>
      </c>
      <c r="H24" s="6"/>
      <c r="J24" s="6">
        <v>1</v>
      </c>
      <c r="K24" s="6">
        <v>1</v>
      </c>
      <c r="L24" s="6">
        <v>1</v>
      </c>
      <c r="M24" s="6">
        <v>1</v>
      </c>
      <c r="N24" s="6">
        <v>1</v>
      </c>
      <c r="Q24" s="8">
        <f t="shared" si="1"/>
        <v>5.012</v>
      </c>
      <c r="R24" s="8">
        <f t="shared" si="0"/>
        <v>0.7560000000000002</v>
      </c>
      <c r="S24" s="8">
        <f t="shared" si="0"/>
        <v>0</v>
      </c>
      <c r="T24" s="8">
        <f t="shared" si="0"/>
        <v>0</v>
      </c>
      <c r="U24" s="8">
        <f t="shared" si="0"/>
        <v>0</v>
      </c>
      <c r="W24" s="32">
        <f t="shared" si="2"/>
        <v>1</v>
      </c>
      <c r="X24" s="32">
        <f t="shared" si="3"/>
        <v>0</v>
      </c>
      <c r="Y24" s="17"/>
      <c r="Z24" s="16"/>
      <c r="AA24" s="16"/>
    </row>
    <row r="25" spans="3:27" ht="12.75">
      <c r="C25" s="5">
        <v>13</v>
      </c>
      <c r="D25" s="6">
        <v>0.5</v>
      </c>
      <c r="H25" s="6"/>
      <c r="J25" s="6">
        <v>0.5</v>
      </c>
      <c r="K25" s="6">
        <v>0.5</v>
      </c>
      <c r="L25" s="6">
        <v>0.5</v>
      </c>
      <c r="M25" s="6">
        <v>0.5</v>
      </c>
      <c r="N25" s="6">
        <v>0.5</v>
      </c>
      <c r="Q25" s="8">
        <f t="shared" si="1"/>
        <v>4.512</v>
      </c>
      <c r="R25" s="8">
        <f t="shared" si="0"/>
        <v>0.2560000000000002</v>
      </c>
      <c r="S25" s="8">
        <f t="shared" si="0"/>
        <v>0</v>
      </c>
      <c r="T25" s="8">
        <f t="shared" si="0"/>
        <v>0</v>
      </c>
      <c r="U25" s="8">
        <f t="shared" si="0"/>
        <v>0</v>
      </c>
      <c r="W25" s="32">
        <f t="shared" si="2"/>
        <v>0.5</v>
      </c>
      <c r="X25" s="32">
        <f t="shared" si="3"/>
        <v>0</v>
      </c>
      <c r="Y25" s="17"/>
      <c r="Z25" s="16"/>
      <c r="AA25" s="16"/>
    </row>
    <row r="26" spans="3:27" ht="12.75">
      <c r="C26" s="5">
        <v>14</v>
      </c>
      <c r="D26" s="6">
        <v>0.6</v>
      </c>
      <c r="H26" s="6"/>
      <c r="J26" s="6">
        <v>0.6</v>
      </c>
      <c r="K26" s="6">
        <v>0.6</v>
      </c>
      <c r="L26" s="6">
        <v>0.6</v>
      </c>
      <c r="M26" s="6">
        <v>0.6</v>
      </c>
      <c r="N26" s="6">
        <v>0.6</v>
      </c>
      <c r="Q26" s="8">
        <f t="shared" si="1"/>
        <v>4.611999999999999</v>
      </c>
      <c r="R26" s="8">
        <f t="shared" si="0"/>
        <v>0.3560000000000002</v>
      </c>
      <c r="S26" s="8">
        <f t="shared" si="0"/>
        <v>0</v>
      </c>
      <c r="T26" s="8">
        <f t="shared" si="0"/>
        <v>0</v>
      </c>
      <c r="U26" s="8">
        <f t="shared" si="0"/>
        <v>0</v>
      </c>
      <c r="W26" s="32">
        <f t="shared" si="2"/>
        <v>0.6</v>
      </c>
      <c r="X26" s="32">
        <f t="shared" si="3"/>
        <v>0</v>
      </c>
      <c r="Y26" s="17"/>
      <c r="Z26" s="16"/>
      <c r="AA26" s="16"/>
    </row>
    <row r="27" spans="3:27" ht="12.75">
      <c r="C27" s="5">
        <v>15</v>
      </c>
      <c r="D27" s="6">
        <v>0.7</v>
      </c>
      <c r="H27" s="6"/>
      <c r="J27" s="6">
        <v>0.7</v>
      </c>
      <c r="K27" s="6">
        <v>0.7</v>
      </c>
      <c r="L27" s="6">
        <v>0.7</v>
      </c>
      <c r="M27" s="6">
        <v>0.7</v>
      </c>
      <c r="N27" s="6">
        <v>0.7</v>
      </c>
      <c r="Q27" s="8">
        <f t="shared" si="1"/>
        <v>4.712</v>
      </c>
      <c r="R27" s="8">
        <f t="shared" si="0"/>
        <v>0.4560000000000002</v>
      </c>
      <c r="S27" s="8">
        <f t="shared" si="0"/>
        <v>0</v>
      </c>
      <c r="T27" s="8">
        <f t="shared" si="0"/>
        <v>0</v>
      </c>
      <c r="U27" s="8">
        <f t="shared" si="0"/>
        <v>0</v>
      </c>
      <c r="W27" s="32">
        <f t="shared" si="2"/>
        <v>0.7</v>
      </c>
      <c r="X27" s="32">
        <f t="shared" si="3"/>
        <v>0</v>
      </c>
      <c r="Y27" s="17"/>
      <c r="Z27" s="16"/>
      <c r="AA27" s="16"/>
    </row>
    <row r="28" spans="3:27" ht="12.75">
      <c r="C28" s="5">
        <v>16</v>
      </c>
      <c r="D28" s="6">
        <v>0.9</v>
      </c>
      <c r="H28" s="6"/>
      <c r="J28" s="6">
        <v>0.9</v>
      </c>
      <c r="K28" s="6">
        <v>0.9</v>
      </c>
      <c r="L28" s="6">
        <v>0.9</v>
      </c>
      <c r="M28" s="6">
        <v>0.9</v>
      </c>
      <c r="N28" s="6">
        <v>0.9</v>
      </c>
      <c r="Q28" s="8">
        <f t="shared" si="1"/>
        <v>4.912</v>
      </c>
      <c r="R28" s="8">
        <f t="shared" si="0"/>
        <v>0.6560000000000002</v>
      </c>
      <c r="S28" s="8">
        <f t="shared" si="0"/>
        <v>0</v>
      </c>
      <c r="T28" s="8">
        <f t="shared" si="0"/>
        <v>0</v>
      </c>
      <c r="U28" s="8">
        <f t="shared" si="0"/>
        <v>0</v>
      </c>
      <c r="W28" s="32">
        <f t="shared" si="2"/>
        <v>0.9</v>
      </c>
      <c r="X28" s="32">
        <f t="shared" si="3"/>
        <v>0</v>
      </c>
      <c r="Y28" s="17"/>
      <c r="Z28" s="16"/>
      <c r="AA28" s="16"/>
    </row>
    <row r="29" spans="3:27" ht="12.75">
      <c r="C29" s="5">
        <v>17</v>
      </c>
      <c r="D29" s="6">
        <v>0.2</v>
      </c>
      <c r="H29" s="6"/>
      <c r="J29" s="6">
        <v>0.2</v>
      </c>
      <c r="K29" s="6">
        <v>0.2</v>
      </c>
      <c r="L29" s="6">
        <v>0.2</v>
      </c>
      <c r="M29" s="6">
        <v>0.2</v>
      </c>
      <c r="N29" s="6">
        <v>0.2</v>
      </c>
      <c r="Q29" s="8">
        <f t="shared" si="1"/>
        <v>4.212</v>
      </c>
      <c r="R29" s="8">
        <f aca="true" t="shared" si="4" ref="R29:U32">IF(K29&gt;K$6,K29-K$6,0)</f>
        <v>0</v>
      </c>
      <c r="S29" s="8">
        <f t="shared" si="4"/>
        <v>0</v>
      </c>
      <c r="T29" s="8">
        <f t="shared" si="4"/>
        <v>0</v>
      </c>
      <c r="U29" s="8">
        <f t="shared" si="4"/>
        <v>0</v>
      </c>
      <c r="W29" s="32">
        <f t="shared" si="2"/>
        <v>0.2</v>
      </c>
      <c r="X29" s="32">
        <f t="shared" si="3"/>
        <v>0</v>
      </c>
      <c r="Y29" s="17"/>
      <c r="Z29" s="16"/>
      <c r="AA29" s="16"/>
    </row>
    <row r="30" spans="3:27" ht="12.75">
      <c r="C30" s="5">
        <v>18</v>
      </c>
      <c r="D30" s="6">
        <v>0.3</v>
      </c>
      <c r="H30" s="6"/>
      <c r="J30" s="6">
        <v>0.3</v>
      </c>
      <c r="K30" s="6">
        <v>0.3</v>
      </c>
      <c r="L30" s="6">
        <v>0.3</v>
      </c>
      <c r="M30" s="6">
        <v>0.3</v>
      </c>
      <c r="N30" s="6">
        <v>0.3</v>
      </c>
      <c r="Q30" s="8">
        <f t="shared" si="1"/>
        <v>4.311999999999999</v>
      </c>
      <c r="R30" s="8">
        <f t="shared" si="4"/>
        <v>0.056000000000000216</v>
      </c>
      <c r="S30" s="8">
        <f t="shared" si="4"/>
        <v>0</v>
      </c>
      <c r="T30" s="8">
        <f t="shared" si="4"/>
        <v>0</v>
      </c>
      <c r="U30" s="8">
        <f t="shared" si="4"/>
        <v>0</v>
      </c>
      <c r="W30" s="32">
        <f t="shared" si="2"/>
        <v>0.3</v>
      </c>
      <c r="X30" s="32">
        <f t="shared" si="3"/>
        <v>0</v>
      </c>
      <c r="Y30" s="17"/>
      <c r="Z30" s="16"/>
      <c r="AA30" s="16"/>
    </row>
    <row r="31" spans="3:27" ht="12.75">
      <c r="C31" s="5">
        <v>19</v>
      </c>
      <c r="D31" s="6">
        <v>0.1</v>
      </c>
      <c r="H31" s="6"/>
      <c r="J31" s="6">
        <v>0.1</v>
      </c>
      <c r="K31" s="6">
        <v>0.1</v>
      </c>
      <c r="L31" s="6">
        <v>0.1</v>
      </c>
      <c r="M31" s="6">
        <v>0.1</v>
      </c>
      <c r="N31" s="6">
        <v>0.1</v>
      </c>
      <c r="Q31" s="8">
        <f t="shared" si="1"/>
        <v>4.111999999999999</v>
      </c>
      <c r="R31" s="8">
        <f t="shared" si="4"/>
        <v>0</v>
      </c>
      <c r="S31" s="8">
        <f t="shared" si="4"/>
        <v>0</v>
      </c>
      <c r="T31" s="8">
        <f t="shared" si="4"/>
        <v>0</v>
      </c>
      <c r="U31" s="8">
        <f t="shared" si="4"/>
        <v>0</v>
      </c>
      <c r="W31" s="32">
        <f t="shared" si="2"/>
        <v>0.1</v>
      </c>
      <c r="X31" s="32">
        <f t="shared" si="3"/>
        <v>0</v>
      </c>
      <c r="Y31" s="17"/>
      <c r="Z31" s="16"/>
      <c r="AA31" s="16"/>
    </row>
    <row r="32" spans="3:27" ht="12.75">
      <c r="C32" s="5">
        <v>20</v>
      </c>
      <c r="D32" s="6">
        <v>0.5</v>
      </c>
      <c r="H32" s="6"/>
      <c r="J32" s="6">
        <v>0.5</v>
      </c>
      <c r="K32" s="6">
        <v>0.5</v>
      </c>
      <c r="L32" s="6">
        <v>0.5</v>
      </c>
      <c r="M32" s="6">
        <v>0.5</v>
      </c>
      <c r="N32" s="6">
        <v>0.5</v>
      </c>
      <c r="Q32" s="8">
        <f t="shared" si="1"/>
        <v>4.512</v>
      </c>
      <c r="R32" s="8">
        <f t="shared" si="4"/>
        <v>0.2560000000000002</v>
      </c>
      <c r="S32" s="8">
        <f t="shared" si="4"/>
        <v>0</v>
      </c>
      <c r="T32" s="8">
        <f t="shared" si="4"/>
        <v>0</v>
      </c>
      <c r="U32" s="8">
        <f t="shared" si="4"/>
        <v>0</v>
      </c>
      <c r="W32" s="32">
        <f t="shared" si="2"/>
        <v>0.5</v>
      </c>
      <c r="X32" s="32">
        <f t="shared" si="3"/>
        <v>0</v>
      </c>
      <c r="Y32" s="17"/>
      <c r="Z32" s="16"/>
      <c r="AA32" s="16"/>
    </row>
    <row r="33" spans="3:27" ht="12.75">
      <c r="C33" s="2"/>
      <c r="D33" s="2"/>
      <c r="E33" s="2"/>
      <c r="F33" s="2"/>
      <c r="G33" s="2"/>
      <c r="H33" s="2"/>
      <c r="W33" s="33"/>
      <c r="X33" s="33"/>
      <c r="Y33" s="16"/>
      <c r="Z33" s="16"/>
      <c r="AA33" s="16"/>
    </row>
    <row r="34" spans="3:27" ht="12.75">
      <c r="C34" s="7" t="s">
        <v>4</v>
      </c>
      <c r="D34" s="8">
        <f>SUM(D13:D32)</f>
        <v>32.9</v>
      </c>
      <c r="E34" s="9" t="s">
        <v>5</v>
      </c>
      <c r="F34" s="9"/>
      <c r="G34" s="10"/>
      <c r="P34" s="7" t="s">
        <v>6</v>
      </c>
      <c r="Q34" s="10">
        <f>SUM(Q13:Q32)</f>
        <v>113.14</v>
      </c>
      <c r="R34" s="10">
        <f>SUM(R13:R32)</f>
        <v>28.452000000000005</v>
      </c>
      <c r="S34" s="10">
        <f>SUM(S13:S32)</f>
        <v>16.361333333333334</v>
      </c>
      <c r="T34" s="10">
        <f>SUM(T13:T32)</f>
        <v>10.489999999999998</v>
      </c>
      <c r="U34" s="22">
        <f>SUM(U13:U32)</f>
        <v>9.212</v>
      </c>
      <c r="V34" s="9" t="s">
        <v>5</v>
      </c>
      <c r="W34" s="33"/>
      <c r="X34" s="33"/>
      <c r="Y34" s="9"/>
      <c r="Z34" s="16"/>
      <c r="AA34" s="16"/>
    </row>
    <row r="35" spans="3:27" ht="12.75">
      <c r="C35" s="2"/>
      <c r="D35" s="2"/>
      <c r="E35" s="2"/>
      <c r="F35" s="2"/>
      <c r="G35" s="2"/>
      <c r="H35" s="2"/>
      <c r="U35" s="3" t="s">
        <v>48</v>
      </c>
      <c r="W35" s="33"/>
      <c r="X35" s="33"/>
      <c r="Y35" s="16"/>
      <c r="Z35" s="16"/>
      <c r="AA35" s="16"/>
    </row>
    <row r="36" spans="3:27" ht="12.75">
      <c r="C36" s="2"/>
      <c r="D36" s="2"/>
      <c r="E36" s="2"/>
      <c r="P36" s="7" t="s">
        <v>47</v>
      </c>
      <c r="Q36" s="13">
        <f>J3</f>
        <v>9.212</v>
      </c>
      <c r="R36" s="13">
        <f>K3</f>
        <v>9.212</v>
      </c>
      <c r="S36" s="13">
        <f>L3</f>
        <v>9.212</v>
      </c>
      <c r="T36" s="13">
        <f>M3</f>
        <v>9.212</v>
      </c>
      <c r="U36" s="23">
        <f>N3</f>
        <v>9.212</v>
      </c>
      <c r="V36" s="9" t="s">
        <v>5</v>
      </c>
      <c r="W36" s="33"/>
      <c r="X36" s="33"/>
      <c r="Y36" s="16"/>
      <c r="Z36" s="16"/>
      <c r="AA36" s="16"/>
    </row>
    <row r="37" spans="3:27" ht="12.75">
      <c r="C37" s="2"/>
      <c r="D37" s="2"/>
      <c r="E37" s="2"/>
      <c r="F37" s="2"/>
      <c r="G37" s="2"/>
      <c r="H37" s="2"/>
      <c r="W37" s="33"/>
      <c r="X37" s="33"/>
      <c r="Y37" s="16"/>
      <c r="Z37" s="16"/>
      <c r="AA37" s="16"/>
    </row>
    <row r="38" spans="3:27" ht="12.75">
      <c r="C38" s="2"/>
      <c r="D38" s="2"/>
      <c r="E38" s="2"/>
      <c r="F38" s="2"/>
      <c r="G38" s="2"/>
      <c r="H38" s="2"/>
      <c r="Q38" s="2" t="s">
        <v>43</v>
      </c>
      <c r="R38" s="2" t="s">
        <v>43</v>
      </c>
      <c r="S38" s="2" t="s">
        <v>43</v>
      </c>
      <c r="T38" s="2" t="s">
        <v>43</v>
      </c>
      <c r="U38" s="19" t="s">
        <v>44</v>
      </c>
      <c r="W38" s="33"/>
      <c r="X38" s="33"/>
      <c r="Y38" s="26"/>
      <c r="Z38" s="16"/>
      <c r="AA38" s="16"/>
    </row>
    <row r="39" spans="3:27" ht="12.75">
      <c r="C39" s="2"/>
      <c r="D39" s="2"/>
      <c r="E39" s="2"/>
      <c r="F39" s="2"/>
      <c r="G39" s="2"/>
      <c r="H39" s="2"/>
      <c r="R39" s="2"/>
      <c r="W39" s="33"/>
      <c r="X39" s="33"/>
      <c r="Y39" s="16"/>
      <c r="Z39" s="16"/>
      <c r="AA39" s="16"/>
    </row>
    <row r="40" spans="23:24" ht="12.75">
      <c r="W40" s="33"/>
      <c r="X40" s="33"/>
    </row>
    <row r="41" spans="23:24" ht="12.75">
      <c r="W41" s="33"/>
      <c r="X41" s="33"/>
    </row>
    <row r="42" spans="23:24" ht="12.75">
      <c r="W42" s="33"/>
      <c r="X42" s="33"/>
    </row>
    <row r="43" spans="23:24" ht="12.75">
      <c r="W43" s="33"/>
      <c r="X43" s="33"/>
    </row>
    <row r="44" spans="23:24" ht="12.75">
      <c r="W44" s="33"/>
      <c r="X44" s="33"/>
    </row>
    <row r="45" spans="23:24" ht="12.75">
      <c r="W45" s="33"/>
      <c r="X45" s="33"/>
    </row>
    <row r="46" spans="23:24" ht="12.75">
      <c r="W46" s="33"/>
      <c r="X46" s="33"/>
    </row>
    <row r="47" spans="23:24" ht="12.75">
      <c r="W47" s="16"/>
      <c r="X47" s="16"/>
    </row>
    <row r="48" spans="23:24" ht="12.75">
      <c r="W48" s="16"/>
      <c r="X48" s="16"/>
    </row>
    <row r="49" spans="23:24" ht="12.75">
      <c r="W49" s="16"/>
      <c r="X49" s="16"/>
    </row>
    <row r="50" spans="23:24" ht="12.75">
      <c r="W50" s="16"/>
      <c r="X50" s="16"/>
    </row>
    <row r="51" spans="23:24" ht="12.75">
      <c r="W51" s="16"/>
      <c r="X51" s="16"/>
    </row>
    <row r="52" spans="23:24" ht="12.75">
      <c r="W52" s="16"/>
      <c r="X52" s="16"/>
    </row>
    <row r="53" spans="23:24" ht="12.75">
      <c r="W53" s="16"/>
      <c r="X53" s="16"/>
    </row>
    <row r="54" spans="23:24" ht="12.75">
      <c r="W54" s="16"/>
      <c r="X54" s="16"/>
    </row>
    <row r="55" spans="23:24" ht="12.75">
      <c r="W55" s="16"/>
      <c r="X55" s="16"/>
    </row>
    <row r="56" spans="23:24" ht="12.75">
      <c r="W56" s="16"/>
      <c r="X56" s="16"/>
    </row>
    <row r="57" spans="23:24" ht="12.75">
      <c r="W57" s="16"/>
      <c r="X57" s="16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B5:U50"/>
  <sheetViews>
    <sheetView zoomScale="75" zoomScaleNormal="75" workbookViewId="0" topLeftCell="A1">
      <selection activeCell="I47" sqref="I47"/>
    </sheetView>
  </sheetViews>
  <sheetFormatPr defaultColWidth="9.140625" defaultRowHeight="12.75"/>
  <cols>
    <col min="4" max="4" width="9.8515625" style="0" bestFit="1" customWidth="1"/>
    <col min="9" max="9" width="16.7109375" style="0" bestFit="1" customWidth="1"/>
    <col min="13" max="13" width="9.8515625" style="0" bestFit="1" customWidth="1"/>
    <col min="14" max="17" width="11.28125" style="0" customWidth="1"/>
  </cols>
  <sheetData>
    <row r="5" spans="2:13" ht="20.25">
      <c r="B5" s="1" t="s">
        <v>19</v>
      </c>
      <c r="C5" s="2"/>
      <c r="D5" s="2"/>
      <c r="E5" s="2"/>
      <c r="F5" s="2"/>
      <c r="G5" s="2"/>
      <c r="I5" s="2"/>
      <c r="M5" s="2"/>
    </row>
    <row r="6" spans="3:13" ht="12.75">
      <c r="C6" s="2"/>
      <c r="D6" s="2"/>
      <c r="E6" s="2"/>
      <c r="F6" s="2"/>
      <c r="G6" s="2"/>
      <c r="I6" s="2"/>
      <c r="M6" s="2"/>
    </row>
    <row r="7" spans="3:21" ht="12.75">
      <c r="C7" s="2"/>
      <c r="D7" s="2"/>
      <c r="E7" s="2"/>
      <c r="F7" s="2"/>
      <c r="G7" s="2"/>
      <c r="I7" s="2"/>
      <c r="M7" s="2"/>
      <c r="U7" s="40"/>
    </row>
    <row r="8" spans="3:21" ht="12.75">
      <c r="C8" s="2"/>
      <c r="D8" s="2"/>
      <c r="E8" s="2"/>
      <c r="F8" s="2"/>
      <c r="G8" s="2"/>
      <c r="I8" s="2"/>
      <c r="M8" s="2"/>
      <c r="S8" s="28" t="s">
        <v>49</v>
      </c>
      <c r="T8" s="29"/>
      <c r="U8" s="41"/>
    </row>
    <row r="9" spans="3:21" ht="50.25" customHeight="1">
      <c r="C9" s="3" t="s">
        <v>1</v>
      </c>
      <c r="D9" s="4" t="s">
        <v>34</v>
      </c>
      <c r="E9" s="4"/>
      <c r="F9" s="4"/>
      <c r="G9" s="4"/>
      <c r="L9" s="3" t="s">
        <v>1</v>
      </c>
      <c r="M9" s="4" t="s">
        <v>34</v>
      </c>
      <c r="N9" s="4" t="s">
        <v>54</v>
      </c>
      <c r="O9" s="4" t="s">
        <v>55</v>
      </c>
      <c r="P9" s="4" t="s">
        <v>57</v>
      </c>
      <c r="Q9" s="4" t="s">
        <v>56</v>
      </c>
      <c r="S9" s="30" t="s">
        <v>50</v>
      </c>
      <c r="T9" s="30" t="s">
        <v>51</v>
      </c>
      <c r="U9" s="25"/>
    </row>
    <row r="10" spans="3:21" ht="12.75">
      <c r="C10" s="2" t="s">
        <v>2</v>
      </c>
      <c r="D10" s="2" t="s">
        <v>3</v>
      </c>
      <c r="E10" s="2"/>
      <c r="F10" s="2"/>
      <c r="G10" s="2"/>
      <c r="L10" s="2" t="s">
        <v>2</v>
      </c>
      <c r="M10" s="2" t="s">
        <v>3</v>
      </c>
      <c r="N10" s="2" t="s">
        <v>5</v>
      </c>
      <c r="O10" s="2" t="s">
        <v>5</v>
      </c>
      <c r="P10" s="2" t="s">
        <v>3</v>
      </c>
      <c r="Q10" s="2" t="s">
        <v>3</v>
      </c>
      <c r="S10" s="31" t="s">
        <v>3</v>
      </c>
      <c r="T10" s="31" t="s">
        <v>3</v>
      </c>
      <c r="U10" s="25"/>
    </row>
    <row r="11" spans="3:21" ht="12.75">
      <c r="C11" s="2"/>
      <c r="D11" s="2"/>
      <c r="E11" s="2"/>
      <c r="F11" s="2"/>
      <c r="G11" s="2"/>
      <c r="L11" s="2"/>
      <c r="M11" s="2"/>
      <c r="N11" s="2"/>
      <c r="U11" s="43" t="s">
        <v>33</v>
      </c>
    </row>
    <row r="12" spans="3:21" ht="12.75">
      <c r="C12" s="5">
        <v>1</v>
      </c>
      <c r="D12" s="6">
        <v>0.4</v>
      </c>
      <c r="E12" s="6"/>
      <c r="F12" s="6"/>
      <c r="G12" s="6"/>
      <c r="L12" s="5">
        <v>1</v>
      </c>
      <c r="M12" s="6">
        <v>0.4</v>
      </c>
      <c r="N12" s="39">
        <f>D12</f>
        <v>0.4</v>
      </c>
      <c r="O12" s="8">
        <f aca="true" t="shared" si="0" ref="O12:O31">IF(N12&lt;$I$16,N12,$I$16)</f>
        <v>0</v>
      </c>
      <c r="P12" s="8">
        <f aca="true" t="shared" si="1" ref="P12:P31">IF(O12&lt;$I$16,0,IF(O11&lt;$I$16,N12-$I$16,M12))</f>
        <v>0.4</v>
      </c>
      <c r="Q12" s="8">
        <f aca="true" t="shared" si="2" ref="Q12:Q31">P12*$I$18</f>
        <v>0.11200000000000002</v>
      </c>
      <c r="S12" s="32">
        <f aca="true" t="shared" si="3" ref="S12:S31">M12-Q12</f>
        <v>0.28800000000000003</v>
      </c>
      <c r="T12" s="32">
        <f aca="true" t="shared" si="4" ref="T12:T31">Q12</f>
        <v>0.11200000000000002</v>
      </c>
      <c r="U12" s="43">
        <f>O12</f>
        <v>0</v>
      </c>
    </row>
    <row r="13" spans="3:21" ht="12.75">
      <c r="C13" s="5">
        <v>2</v>
      </c>
      <c r="D13" s="6">
        <v>0.7</v>
      </c>
      <c r="E13" s="6"/>
      <c r="F13" s="6"/>
      <c r="G13" s="6"/>
      <c r="L13" s="5">
        <v>2</v>
      </c>
      <c r="M13" s="6">
        <v>0.7</v>
      </c>
      <c r="N13" s="39">
        <f aca="true" t="shared" si="5" ref="N13:N31">N12+D13</f>
        <v>1.1</v>
      </c>
      <c r="O13" s="8">
        <f t="shared" si="0"/>
        <v>0</v>
      </c>
      <c r="P13" s="8">
        <f t="shared" si="1"/>
        <v>0.7</v>
      </c>
      <c r="Q13" s="8">
        <f t="shared" si="2"/>
        <v>0.196</v>
      </c>
      <c r="S13" s="32">
        <f t="shared" si="3"/>
        <v>0.504</v>
      </c>
      <c r="T13" s="32">
        <f t="shared" si="4"/>
        <v>0.196</v>
      </c>
      <c r="U13" s="43">
        <f aca="true" t="shared" si="6" ref="U13:U31">O13-O12</f>
        <v>0</v>
      </c>
    </row>
    <row r="14" spans="3:21" ht="12.75">
      <c r="C14" s="5">
        <v>3</v>
      </c>
      <c r="D14" s="6">
        <v>2.1</v>
      </c>
      <c r="E14" s="6"/>
      <c r="F14" s="6"/>
      <c r="H14" s="7" t="s">
        <v>52</v>
      </c>
      <c r="I14" s="8">
        <f>I18*D33</f>
        <v>9.212</v>
      </c>
      <c r="J14" t="s">
        <v>5</v>
      </c>
      <c r="L14" s="5">
        <v>3</v>
      </c>
      <c r="M14" s="6">
        <v>2.1</v>
      </c>
      <c r="N14" s="39">
        <f t="shared" si="5"/>
        <v>3.2</v>
      </c>
      <c r="O14" s="8">
        <f t="shared" si="0"/>
        <v>0</v>
      </c>
      <c r="P14" s="8">
        <f t="shared" si="1"/>
        <v>2.1</v>
      </c>
      <c r="Q14" s="8">
        <f t="shared" si="2"/>
        <v>0.5880000000000001</v>
      </c>
      <c r="S14" s="32">
        <f t="shared" si="3"/>
        <v>1.512</v>
      </c>
      <c r="T14" s="32">
        <f t="shared" si="4"/>
        <v>0.5880000000000001</v>
      </c>
      <c r="U14" s="43">
        <f t="shared" si="6"/>
        <v>0</v>
      </c>
    </row>
    <row r="15" spans="3:21" ht="12.75">
      <c r="C15" s="5">
        <v>4</v>
      </c>
      <c r="D15" s="6">
        <v>2.2</v>
      </c>
      <c r="E15" s="6"/>
      <c r="F15" s="6"/>
      <c r="H15" s="2"/>
      <c r="I15" s="10"/>
      <c r="L15" s="5">
        <v>4</v>
      </c>
      <c r="M15" s="6">
        <v>2.2</v>
      </c>
      <c r="N15" s="39">
        <f t="shared" si="5"/>
        <v>5.4</v>
      </c>
      <c r="O15" s="8">
        <f t="shared" si="0"/>
        <v>0</v>
      </c>
      <c r="P15" s="8">
        <f t="shared" si="1"/>
        <v>2.2</v>
      </c>
      <c r="Q15" s="8">
        <f t="shared" si="2"/>
        <v>0.6160000000000001</v>
      </c>
      <c r="S15" s="32">
        <f t="shared" si="3"/>
        <v>1.584</v>
      </c>
      <c r="T15" s="32">
        <f t="shared" si="4"/>
        <v>0.6160000000000001</v>
      </c>
      <c r="U15" s="43">
        <f t="shared" si="6"/>
        <v>0</v>
      </c>
    </row>
    <row r="16" spans="3:21" ht="12.75">
      <c r="C16" s="5">
        <v>5</v>
      </c>
      <c r="D16" s="6">
        <v>3.5</v>
      </c>
      <c r="E16" s="6"/>
      <c r="F16" s="6"/>
      <c r="H16" s="7" t="s">
        <v>28</v>
      </c>
      <c r="I16" s="34">
        <v>0</v>
      </c>
      <c r="J16" t="s">
        <v>5</v>
      </c>
      <c r="L16" s="5">
        <v>5</v>
      </c>
      <c r="M16" s="6">
        <v>3.5</v>
      </c>
      <c r="N16" s="39">
        <f t="shared" si="5"/>
        <v>8.9</v>
      </c>
      <c r="O16" s="8">
        <f t="shared" si="0"/>
        <v>0</v>
      </c>
      <c r="P16" s="8">
        <f t="shared" si="1"/>
        <v>3.5</v>
      </c>
      <c r="Q16" s="8">
        <f t="shared" si="2"/>
        <v>0.9800000000000001</v>
      </c>
      <c r="S16" s="32">
        <f t="shared" si="3"/>
        <v>2.52</v>
      </c>
      <c r="T16" s="32">
        <f t="shared" si="4"/>
        <v>0.9800000000000001</v>
      </c>
      <c r="U16" s="43">
        <f t="shared" si="6"/>
        <v>0</v>
      </c>
    </row>
    <row r="17" spans="3:21" ht="12.75">
      <c r="C17" s="5">
        <v>6</v>
      </c>
      <c r="D17" s="6">
        <v>4.8</v>
      </c>
      <c r="E17" s="6"/>
      <c r="F17" s="6"/>
      <c r="H17" s="2"/>
      <c r="I17" s="10"/>
      <c r="L17" s="5">
        <v>6</v>
      </c>
      <c r="M17" s="6">
        <v>4.8</v>
      </c>
      <c r="N17" s="39">
        <f t="shared" si="5"/>
        <v>13.7</v>
      </c>
      <c r="O17" s="8">
        <f t="shared" si="0"/>
        <v>0</v>
      </c>
      <c r="P17" s="8">
        <f t="shared" si="1"/>
        <v>4.8</v>
      </c>
      <c r="Q17" s="8">
        <f t="shared" si="2"/>
        <v>1.344</v>
      </c>
      <c r="S17" s="32">
        <f t="shared" si="3"/>
        <v>3.4559999999999995</v>
      </c>
      <c r="T17" s="32">
        <f t="shared" si="4"/>
        <v>1.344</v>
      </c>
      <c r="U17" s="43">
        <f t="shared" si="6"/>
        <v>0</v>
      </c>
    </row>
    <row r="18" spans="3:21" ht="12.75">
      <c r="C18" s="5">
        <v>7</v>
      </c>
      <c r="D18" s="6">
        <v>4.5</v>
      </c>
      <c r="E18" s="6"/>
      <c r="F18" s="6"/>
      <c r="H18" s="35" t="s">
        <v>53</v>
      </c>
      <c r="I18" s="38">
        <v>0.28</v>
      </c>
      <c r="J18" t="s">
        <v>8</v>
      </c>
      <c r="L18" s="5">
        <v>7</v>
      </c>
      <c r="M18" s="6">
        <v>4.5</v>
      </c>
      <c r="N18" s="39">
        <f t="shared" si="5"/>
        <v>18.2</v>
      </c>
      <c r="O18" s="8">
        <f t="shared" si="0"/>
        <v>0</v>
      </c>
      <c r="P18" s="8">
        <f t="shared" si="1"/>
        <v>4.5</v>
      </c>
      <c r="Q18" s="8">
        <f t="shared" si="2"/>
        <v>1.2600000000000002</v>
      </c>
      <c r="S18" s="32">
        <f t="shared" si="3"/>
        <v>3.2399999999999998</v>
      </c>
      <c r="T18" s="32">
        <f t="shared" si="4"/>
        <v>1.2600000000000002</v>
      </c>
      <c r="U18" s="43">
        <f t="shared" si="6"/>
        <v>0</v>
      </c>
    </row>
    <row r="19" spans="3:21" ht="12.75">
      <c r="C19" s="5">
        <v>8</v>
      </c>
      <c r="D19" s="6">
        <v>5.2</v>
      </c>
      <c r="E19" s="6"/>
      <c r="F19" s="6"/>
      <c r="G19" s="6"/>
      <c r="L19" s="5">
        <v>8</v>
      </c>
      <c r="M19" s="6">
        <v>5.2</v>
      </c>
      <c r="N19" s="39">
        <f t="shared" si="5"/>
        <v>23.4</v>
      </c>
      <c r="O19" s="8">
        <f t="shared" si="0"/>
        <v>0</v>
      </c>
      <c r="P19" s="8">
        <f t="shared" si="1"/>
        <v>5.2</v>
      </c>
      <c r="Q19" s="8">
        <f t="shared" si="2"/>
        <v>1.4560000000000002</v>
      </c>
      <c r="S19" s="32">
        <f t="shared" si="3"/>
        <v>3.7439999999999998</v>
      </c>
      <c r="T19" s="32">
        <f t="shared" si="4"/>
        <v>1.4560000000000002</v>
      </c>
      <c r="U19" s="43">
        <f t="shared" si="6"/>
        <v>0</v>
      </c>
    </row>
    <row r="20" spans="3:21" ht="12.75">
      <c r="C20" s="5">
        <v>9</v>
      </c>
      <c r="D20" s="6">
        <v>3.6</v>
      </c>
      <c r="E20" s="6"/>
      <c r="F20" s="6"/>
      <c r="G20" s="6"/>
      <c r="L20" s="5">
        <v>9</v>
      </c>
      <c r="M20" s="6">
        <v>3.6</v>
      </c>
      <c r="N20" s="39">
        <f t="shared" si="5"/>
        <v>27</v>
      </c>
      <c r="O20" s="8">
        <f t="shared" si="0"/>
        <v>0</v>
      </c>
      <c r="P20" s="8">
        <f t="shared" si="1"/>
        <v>3.6</v>
      </c>
      <c r="Q20" s="8">
        <f t="shared" si="2"/>
        <v>1.0080000000000002</v>
      </c>
      <c r="S20" s="32">
        <f t="shared" si="3"/>
        <v>2.5919999999999996</v>
      </c>
      <c r="T20" s="32">
        <f t="shared" si="4"/>
        <v>1.0080000000000002</v>
      </c>
      <c r="U20" s="43">
        <f t="shared" si="6"/>
        <v>0</v>
      </c>
    </row>
    <row r="21" spans="3:21" ht="12.75">
      <c r="C21" s="5">
        <v>10</v>
      </c>
      <c r="D21" s="6">
        <v>1.1</v>
      </c>
      <c r="E21" s="6"/>
      <c r="F21" s="6"/>
      <c r="G21" s="6"/>
      <c r="L21" s="5">
        <v>10</v>
      </c>
      <c r="M21" s="6">
        <v>1.1</v>
      </c>
      <c r="N21" s="39">
        <f t="shared" si="5"/>
        <v>28.1</v>
      </c>
      <c r="O21" s="8">
        <f t="shared" si="0"/>
        <v>0</v>
      </c>
      <c r="P21" s="8">
        <f t="shared" si="1"/>
        <v>1.1</v>
      </c>
      <c r="Q21" s="8">
        <f t="shared" si="2"/>
        <v>0.30800000000000005</v>
      </c>
      <c r="S21" s="32">
        <f t="shared" si="3"/>
        <v>0.792</v>
      </c>
      <c r="T21" s="32">
        <f t="shared" si="4"/>
        <v>0.30800000000000005</v>
      </c>
      <c r="U21" s="43">
        <f t="shared" si="6"/>
        <v>0</v>
      </c>
    </row>
    <row r="22" spans="3:21" ht="12.75">
      <c r="C22" s="5">
        <v>11</v>
      </c>
      <c r="D22" s="6">
        <v>0</v>
      </c>
      <c r="E22" s="6"/>
      <c r="F22" s="6"/>
      <c r="G22" s="6"/>
      <c r="L22" s="5">
        <v>11</v>
      </c>
      <c r="M22" s="6">
        <v>0</v>
      </c>
      <c r="N22" s="39">
        <f t="shared" si="5"/>
        <v>28.1</v>
      </c>
      <c r="O22" s="8">
        <f t="shared" si="0"/>
        <v>0</v>
      </c>
      <c r="P22" s="8">
        <f t="shared" si="1"/>
        <v>0</v>
      </c>
      <c r="Q22" s="8">
        <f t="shared" si="2"/>
        <v>0</v>
      </c>
      <c r="S22" s="32">
        <f t="shared" si="3"/>
        <v>0</v>
      </c>
      <c r="T22" s="32">
        <f t="shared" si="4"/>
        <v>0</v>
      </c>
      <c r="U22" s="43">
        <f t="shared" si="6"/>
        <v>0</v>
      </c>
    </row>
    <row r="23" spans="3:21" ht="12.75">
      <c r="C23" s="5">
        <v>12</v>
      </c>
      <c r="D23" s="6">
        <v>1</v>
      </c>
      <c r="E23" s="6"/>
      <c r="F23" s="6"/>
      <c r="G23" s="6"/>
      <c r="L23" s="5">
        <v>12</v>
      </c>
      <c r="M23" s="6">
        <v>1</v>
      </c>
      <c r="N23" s="39">
        <f t="shared" si="5"/>
        <v>29.1</v>
      </c>
      <c r="O23" s="8">
        <f t="shared" si="0"/>
        <v>0</v>
      </c>
      <c r="P23" s="8">
        <f t="shared" si="1"/>
        <v>1</v>
      </c>
      <c r="Q23" s="8">
        <f t="shared" si="2"/>
        <v>0.28</v>
      </c>
      <c r="S23" s="32">
        <f t="shared" si="3"/>
        <v>0.72</v>
      </c>
      <c r="T23" s="32">
        <f t="shared" si="4"/>
        <v>0.28</v>
      </c>
      <c r="U23" s="43">
        <f t="shared" si="6"/>
        <v>0</v>
      </c>
    </row>
    <row r="24" spans="3:21" ht="12.75">
      <c r="C24" s="5">
        <v>13</v>
      </c>
      <c r="D24" s="6">
        <v>0.5</v>
      </c>
      <c r="E24" s="6"/>
      <c r="F24" s="6"/>
      <c r="G24" s="6"/>
      <c r="L24" s="5">
        <v>13</v>
      </c>
      <c r="M24" s="6">
        <v>0.5</v>
      </c>
      <c r="N24" s="39">
        <f t="shared" si="5"/>
        <v>29.6</v>
      </c>
      <c r="O24" s="8">
        <f t="shared" si="0"/>
        <v>0</v>
      </c>
      <c r="P24" s="8">
        <f t="shared" si="1"/>
        <v>0.5</v>
      </c>
      <c r="Q24" s="8">
        <f t="shared" si="2"/>
        <v>0.14</v>
      </c>
      <c r="S24" s="32">
        <f t="shared" si="3"/>
        <v>0.36</v>
      </c>
      <c r="T24" s="32">
        <f t="shared" si="4"/>
        <v>0.14</v>
      </c>
      <c r="U24" s="43">
        <f t="shared" si="6"/>
        <v>0</v>
      </c>
    </row>
    <row r="25" spans="3:21" ht="12.75">
      <c r="C25" s="5">
        <v>14</v>
      </c>
      <c r="D25" s="6">
        <v>0.6</v>
      </c>
      <c r="E25" s="6"/>
      <c r="F25" s="6"/>
      <c r="G25" s="6"/>
      <c r="L25" s="5">
        <v>14</v>
      </c>
      <c r="M25" s="6">
        <v>0.6</v>
      </c>
      <c r="N25" s="39">
        <f t="shared" si="5"/>
        <v>30.200000000000003</v>
      </c>
      <c r="O25" s="8">
        <f t="shared" si="0"/>
        <v>0</v>
      </c>
      <c r="P25" s="8">
        <f t="shared" si="1"/>
        <v>0.6</v>
      </c>
      <c r="Q25" s="8">
        <f t="shared" si="2"/>
        <v>0.168</v>
      </c>
      <c r="S25" s="32">
        <f t="shared" si="3"/>
        <v>0.43199999999999994</v>
      </c>
      <c r="T25" s="32">
        <f t="shared" si="4"/>
        <v>0.168</v>
      </c>
      <c r="U25" s="43">
        <f t="shared" si="6"/>
        <v>0</v>
      </c>
    </row>
    <row r="26" spans="3:21" ht="12.75">
      <c r="C26" s="5">
        <v>15</v>
      </c>
      <c r="D26" s="6">
        <v>0.7</v>
      </c>
      <c r="E26" s="6"/>
      <c r="F26" s="6"/>
      <c r="G26" s="6"/>
      <c r="L26" s="5">
        <v>15</v>
      </c>
      <c r="M26" s="6">
        <v>0.7</v>
      </c>
      <c r="N26" s="39">
        <f t="shared" si="5"/>
        <v>30.900000000000002</v>
      </c>
      <c r="O26" s="8">
        <f t="shared" si="0"/>
        <v>0</v>
      </c>
      <c r="P26" s="8">
        <f t="shared" si="1"/>
        <v>0.7</v>
      </c>
      <c r="Q26" s="8">
        <f t="shared" si="2"/>
        <v>0.196</v>
      </c>
      <c r="S26" s="32">
        <f t="shared" si="3"/>
        <v>0.504</v>
      </c>
      <c r="T26" s="32">
        <f t="shared" si="4"/>
        <v>0.196</v>
      </c>
      <c r="U26" s="43">
        <f t="shared" si="6"/>
        <v>0</v>
      </c>
    </row>
    <row r="27" spans="3:21" ht="12.75">
      <c r="C27" s="5">
        <v>16</v>
      </c>
      <c r="D27" s="6">
        <v>0.9</v>
      </c>
      <c r="E27" s="6"/>
      <c r="F27" s="6"/>
      <c r="G27" s="6"/>
      <c r="L27" s="5">
        <v>16</v>
      </c>
      <c r="M27" s="6">
        <v>0.9</v>
      </c>
      <c r="N27" s="39">
        <f t="shared" si="5"/>
        <v>31.8</v>
      </c>
      <c r="O27" s="8">
        <f t="shared" si="0"/>
        <v>0</v>
      </c>
      <c r="P27" s="8">
        <f t="shared" si="1"/>
        <v>0.9</v>
      </c>
      <c r="Q27" s="8">
        <f t="shared" si="2"/>
        <v>0.25200000000000006</v>
      </c>
      <c r="S27" s="32">
        <f t="shared" si="3"/>
        <v>0.6479999999999999</v>
      </c>
      <c r="T27" s="32">
        <f t="shared" si="4"/>
        <v>0.25200000000000006</v>
      </c>
      <c r="U27" s="43">
        <f t="shared" si="6"/>
        <v>0</v>
      </c>
    </row>
    <row r="28" spans="3:21" ht="12.75">
      <c r="C28" s="5">
        <v>17</v>
      </c>
      <c r="D28" s="6">
        <v>0.2</v>
      </c>
      <c r="E28" s="6"/>
      <c r="F28" s="6"/>
      <c r="G28" s="6"/>
      <c r="L28" s="5">
        <v>17</v>
      </c>
      <c r="M28" s="6">
        <v>0.2</v>
      </c>
      <c r="N28" s="39">
        <f t="shared" si="5"/>
        <v>32</v>
      </c>
      <c r="O28" s="8">
        <f t="shared" si="0"/>
        <v>0</v>
      </c>
      <c r="P28" s="8">
        <f t="shared" si="1"/>
        <v>0.2</v>
      </c>
      <c r="Q28" s="8">
        <f t="shared" si="2"/>
        <v>0.05600000000000001</v>
      </c>
      <c r="S28" s="32">
        <f t="shared" si="3"/>
        <v>0.14400000000000002</v>
      </c>
      <c r="T28" s="32">
        <f t="shared" si="4"/>
        <v>0.05600000000000001</v>
      </c>
      <c r="U28" s="43">
        <f t="shared" si="6"/>
        <v>0</v>
      </c>
    </row>
    <row r="29" spans="3:21" ht="12.75">
      <c r="C29" s="5">
        <v>18</v>
      </c>
      <c r="D29" s="6">
        <v>0.3</v>
      </c>
      <c r="E29" s="6"/>
      <c r="F29" s="6"/>
      <c r="G29" s="6"/>
      <c r="L29" s="5">
        <v>18</v>
      </c>
      <c r="M29" s="6">
        <v>0.3</v>
      </c>
      <c r="N29" s="39">
        <f t="shared" si="5"/>
        <v>32.3</v>
      </c>
      <c r="O29" s="8">
        <f t="shared" si="0"/>
        <v>0</v>
      </c>
      <c r="P29" s="8">
        <f t="shared" si="1"/>
        <v>0.3</v>
      </c>
      <c r="Q29" s="8">
        <f t="shared" si="2"/>
        <v>0.084</v>
      </c>
      <c r="S29" s="32">
        <f t="shared" si="3"/>
        <v>0.21599999999999997</v>
      </c>
      <c r="T29" s="32">
        <f t="shared" si="4"/>
        <v>0.084</v>
      </c>
      <c r="U29" s="43">
        <f t="shared" si="6"/>
        <v>0</v>
      </c>
    </row>
    <row r="30" spans="3:21" ht="12.75">
      <c r="C30" s="5">
        <v>19</v>
      </c>
      <c r="D30" s="6">
        <v>0.1</v>
      </c>
      <c r="E30" s="6"/>
      <c r="F30" s="6"/>
      <c r="G30" s="6"/>
      <c r="L30" s="5">
        <v>19</v>
      </c>
      <c r="M30" s="6">
        <v>0.1</v>
      </c>
      <c r="N30" s="39">
        <f t="shared" si="5"/>
        <v>32.4</v>
      </c>
      <c r="O30" s="8">
        <f t="shared" si="0"/>
        <v>0</v>
      </c>
      <c r="P30" s="8">
        <f t="shared" si="1"/>
        <v>0.1</v>
      </c>
      <c r="Q30" s="8">
        <f t="shared" si="2"/>
        <v>0.028000000000000004</v>
      </c>
      <c r="S30" s="32">
        <f t="shared" si="3"/>
        <v>0.07200000000000001</v>
      </c>
      <c r="T30" s="32">
        <f t="shared" si="4"/>
        <v>0.028000000000000004</v>
      </c>
      <c r="U30" s="43">
        <f t="shared" si="6"/>
        <v>0</v>
      </c>
    </row>
    <row r="31" spans="3:21" ht="12.75">
      <c r="C31" s="5">
        <v>20</v>
      </c>
      <c r="D31" s="6">
        <v>0.5</v>
      </c>
      <c r="E31" s="6"/>
      <c r="F31" s="6"/>
      <c r="G31" s="6"/>
      <c r="L31" s="5">
        <v>20</v>
      </c>
      <c r="M31" s="6">
        <v>0.5</v>
      </c>
      <c r="N31" s="39">
        <f t="shared" si="5"/>
        <v>32.9</v>
      </c>
      <c r="O31" s="8">
        <f t="shared" si="0"/>
        <v>0</v>
      </c>
      <c r="P31" s="8">
        <f t="shared" si="1"/>
        <v>0.5</v>
      </c>
      <c r="Q31" s="8">
        <f t="shared" si="2"/>
        <v>0.14</v>
      </c>
      <c r="S31" s="32">
        <f t="shared" si="3"/>
        <v>0.36</v>
      </c>
      <c r="T31" s="32">
        <f t="shared" si="4"/>
        <v>0.14</v>
      </c>
      <c r="U31" s="43">
        <f t="shared" si="6"/>
        <v>0</v>
      </c>
    </row>
    <row r="32" spans="3:21" ht="12.75">
      <c r="C32" s="2"/>
      <c r="D32" s="2"/>
      <c r="E32" s="2"/>
      <c r="F32" s="2"/>
      <c r="G32" s="2"/>
      <c r="M32" s="2"/>
      <c r="U32" s="21"/>
    </row>
    <row r="33" spans="3:21" ht="12.75">
      <c r="C33" s="7" t="s">
        <v>4</v>
      </c>
      <c r="D33" s="8">
        <f>SUM(D12:D31)</f>
        <v>32.9</v>
      </c>
      <c r="E33" s="13"/>
      <c r="F33" s="13"/>
      <c r="G33" s="10"/>
      <c r="L33" s="7" t="s">
        <v>6</v>
      </c>
      <c r="N33" s="7"/>
      <c r="Q33" s="8">
        <f>SUM(Q12:Q31)</f>
        <v>9.212</v>
      </c>
      <c r="R33" t="s">
        <v>5</v>
      </c>
      <c r="U33" s="25"/>
    </row>
    <row r="34" spans="3:21" ht="12.75">
      <c r="C34" s="2"/>
      <c r="D34" s="2"/>
      <c r="E34" s="2"/>
      <c r="F34" s="2"/>
      <c r="G34" s="2"/>
      <c r="M34" s="2"/>
      <c r="U34" s="42"/>
    </row>
    <row r="35" spans="3:14" ht="12.75">
      <c r="C35" s="2"/>
      <c r="D35" s="2"/>
      <c r="E35" s="2"/>
      <c r="F35" s="2"/>
      <c r="G35" s="2"/>
      <c r="L35" s="7"/>
      <c r="M35" s="2"/>
      <c r="N35" s="7"/>
    </row>
    <row r="36" ht="12.75">
      <c r="R36" t="s">
        <v>5</v>
      </c>
    </row>
    <row r="38" spans="6:7" ht="12.75">
      <c r="F38" s="7"/>
      <c r="G38" s="13"/>
    </row>
    <row r="39" spans="6:7" ht="12.75">
      <c r="F39" s="2"/>
      <c r="G39" s="10"/>
    </row>
    <row r="44" spans="4:13" ht="12.75">
      <c r="D44" s="16"/>
      <c r="E44" s="16"/>
      <c r="M44" s="16"/>
    </row>
    <row r="45" ht="12.75">
      <c r="F45" s="2"/>
    </row>
    <row r="46" spans="6:7" ht="12.75">
      <c r="F46" s="35"/>
      <c r="G46" s="23"/>
    </row>
    <row r="47" ht="12.75">
      <c r="F47" s="2"/>
    </row>
    <row r="49" ht="12.75">
      <c r="F49" s="2"/>
    </row>
    <row r="50" spans="6:7" ht="12.75">
      <c r="F50" s="36"/>
      <c r="G50" s="37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5:U50"/>
  <sheetViews>
    <sheetView zoomScale="75" zoomScaleNormal="75" workbookViewId="0" topLeftCell="A1">
      <selection activeCell="L54" sqref="L54"/>
    </sheetView>
  </sheetViews>
  <sheetFormatPr defaultColWidth="9.140625" defaultRowHeight="12.75"/>
  <cols>
    <col min="4" max="4" width="9.8515625" style="0" bestFit="1" customWidth="1"/>
    <col min="9" max="9" width="16.7109375" style="0" bestFit="1" customWidth="1"/>
    <col min="13" max="13" width="9.8515625" style="0" bestFit="1" customWidth="1"/>
    <col min="14" max="17" width="11.28125" style="0" customWidth="1"/>
  </cols>
  <sheetData>
    <row r="5" spans="2:13" ht="20.25">
      <c r="B5" s="1" t="s">
        <v>19</v>
      </c>
      <c r="C5" s="2"/>
      <c r="D5" s="2"/>
      <c r="E5" s="2"/>
      <c r="F5" s="2"/>
      <c r="G5" s="2"/>
      <c r="I5" s="2"/>
      <c r="M5" s="2"/>
    </row>
    <row r="6" spans="3:13" ht="12.75">
      <c r="C6" s="2"/>
      <c r="D6" s="2"/>
      <c r="E6" s="2"/>
      <c r="F6" s="2"/>
      <c r="G6" s="2"/>
      <c r="I6" s="2"/>
      <c r="M6" s="2"/>
    </row>
    <row r="7" spans="3:21" ht="12.75">
      <c r="C7" s="2"/>
      <c r="D7" s="2"/>
      <c r="E7" s="2"/>
      <c r="F7" s="2"/>
      <c r="G7" s="2"/>
      <c r="I7" s="2"/>
      <c r="M7" s="2"/>
      <c r="U7" s="40"/>
    </row>
    <row r="8" spans="3:21" ht="12.75">
      <c r="C8" s="2"/>
      <c r="D8" s="2"/>
      <c r="E8" s="2"/>
      <c r="F8" s="2"/>
      <c r="G8" s="2"/>
      <c r="I8" s="2"/>
      <c r="M8" s="2"/>
      <c r="S8" s="28" t="s">
        <v>49</v>
      </c>
      <c r="T8" s="29"/>
      <c r="U8" s="41"/>
    </row>
    <row r="9" spans="3:21" ht="50.25" customHeight="1">
      <c r="C9" s="3" t="s">
        <v>1</v>
      </c>
      <c r="D9" s="4" t="s">
        <v>34</v>
      </c>
      <c r="E9" s="4"/>
      <c r="F9" s="4"/>
      <c r="G9" s="4"/>
      <c r="L9" s="3" t="s">
        <v>1</v>
      </c>
      <c r="M9" s="4" t="s">
        <v>34</v>
      </c>
      <c r="N9" s="4" t="s">
        <v>54</v>
      </c>
      <c r="O9" s="4" t="s">
        <v>55</v>
      </c>
      <c r="P9" s="4" t="s">
        <v>57</v>
      </c>
      <c r="Q9" s="4" t="s">
        <v>56</v>
      </c>
      <c r="S9" s="30" t="s">
        <v>50</v>
      </c>
      <c r="T9" s="30" t="s">
        <v>51</v>
      </c>
      <c r="U9" s="25"/>
    </row>
    <row r="10" spans="3:21" ht="12.75">
      <c r="C10" s="2" t="s">
        <v>2</v>
      </c>
      <c r="D10" s="2" t="s">
        <v>3</v>
      </c>
      <c r="E10" s="2"/>
      <c r="F10" s="2"/>
      <c r="G10" s="2"/>
      <c r="L10" s="2" t="s">
        <v>2</v>
      </c>
      <c r="M10" s="2" t="s">
        <v>3</v>
      </c>
      <c r="N10" s="2" t="s">
        <v>5</v>
      </c>
      <c r="O10" s="2" t="s">
        <v>5</v>
      </c>
      <c r="P10" s="2" t="s">
        <v>3</v>
      </c>
      <c r="Q10" s="2" t="s">
        <v>3</v>
      </c>
      <c r="S10" s="31" t="s">
        <v>3</v>
      </c>
      <c r="T10" s="31" t="s">
        <v>3</v>
      </c>
      <c r="U10" s="25"/>
    </row>
    <row r="11" spans="3:21" ht="12.75">
      <c r="C11" s="2"/>
      <c r="D11" s="2"/>
      <c r="E11" s="2"/>
      <c r="F11" s="2"/>
      <c r="G11" s="2"/>
      <c r="L11" s="2"/>
      <c r="M11" s="2"/>
      <c r="N11" s="2"/>
      <c r="U11" s="43" t="s">
        <v>33</v>
      </c>
    </row>
    <row r="12" spans="3:21" ht="12.75">
      <c r="C12" s="5">
        <v>1</v>
      </c>
      <c r="D12" s="6">
        <v>0.4</v>
      </c>
      <c r="E12" s="6"/>
      <c r="F12" s="6"/>
      <c r="G12" s="6"/>
      <c r="L12" s="5">
        <v>1</v>
      </c>
      <c r="M12" s="6">
        <v>0.4</v>
      </c>
      <c r="N12" s="39">
        <f>D12</f>
        <v>0.4</v>
      </c>
      <c r="O12" s="8">
        <f>IF(N12&lt;$I$16,N12,$I$16)</f>
        <v>0.4</v>
      </c>
      <c r="P12" s="8">
        <f>IF(O12&lt;$I$16,0,IF(O11&lt;$I$16,N12-$I$16,M12))</f>
        <v>0</v>
      </c>
      <c r="Q12" s="8">
        <f>P12*$I$18</f>
        <v>0</v>
      </c>
      <c r="S12" s="32">
        <f>M12-Q12</f>
        <v>0.4</v>
      </c>
      <c r="T12" s="32">
        <f>Q12</f>
        <v>0</v>
      </c>
      <c r="U12" s="43">
        <f>O12</f>
        <v>0.4</v>
      </c>
    </row>
    <row r="13" spans="3:21" ht="12.75">
      <c r="C13" s="5">
        <v>2</v>
      </c>
      <c r="D13" s="6">
        <v>0.7</v>
      </c>
      <c r="E13" s="6"/>
      <c r="F13" s="6"/>
      <c r="G13" s="6"/>
      <c r="L13" s="5">
        <v>2</v>
      </c>
      <c r="M13" s="6">
        <v>0.7</v>
      </c>
      <c r="N13" s="39">
        <f>N12+D13</f>
        <v>1.1</v>
      </c>
      <c r="O13" s="8">
        <f>IF(N13&lt;$I$16,N13,$I$16)</f>
        <v>1.1</v>
      </c>
      <c r="P13" s="8">
        <f aca="true" t="shared" si="0" ref="P13:P31">IF(O13&lt;$I$16,0,IF(O12&lt;$I$16,N13-$I$16,M13))</f>
        <v>0</v>
      </c>
      <c r="Q13" s="8">
        <f aca="true" t="shared" si="1" ref="Q13:Q31">P13*$I$18</f>
        <v>0</v>
      </c>
      <c r="S13" s="32">
        <f aca="true" t="shared" si="2" ref="S13:S31">M13-Q13</f>
        <v>0.7</v>
      </c>
      <c r="T13" s="32">
        <f aca="true" t="shared" si="3" ref="T13:T31">Q13</f>
        <v>0</v>
      </c>
      <c r="U13" s="43">
        <f>O13-O12</f>
        <v>0.7000000000000001</v>
      </c>
    </row>
    <row r="14" spans="3:21" ht="12.75">
      <c r="C14" s="5">
        <v>3</v>
      </c>
      <c r="D14" s="6">
        <v>2.1</v>
      </c>
      <c r="E14" s="6"/>
      <c r="F14" s="6"/>
      <c r="H14" s="7" t="s">
        <v>52</v>
      </c>
      <c r="I14" s="8">
        <f>I18*D33</f>
        <v>9.212</v>
      </c>
      <c r="J14" t="s">
        <v>5</v>
      </c>
      <c r="L14" s="5">
        <v>3</v>
      </c>
      <c r="M14" s="6">
        <v>2.1</v>
      </c>
      <c r="N14" s="39">
        <f aca="true" t="shared" si="4" ref="N14:N31">N13+D14</f>
        <v>3.2</v>
      </c>
      <c r="O14" s="8">
        <f>IF(N14&lt;$I$16,N14,$I$16)</f>
        <v>2.5</v>
      </c>
      <c r="P14" s="8">
        <f t="shared" si="0"/>
        <v>0.7000000000000002</v>
      </c>
      <c r="Q14" s="8">
        <f t="shared" si="1"/>
        <v>0.19600000000000006</v>
      </c>
      <c r="S14" s="32">
        <f t="shared" si="2"/>
        <v>1.904</v>
      </c>
      <c r="T14" s="32">
        <f t="shared" si="3"/>
        <v>0.19600000000000006</v>
      </c>
      <c r="U14" s="43">
        <f aca="true" t="shared" si="5" ref="U14:U31">O14-O13</f>
        <v>1.4</v>
      </c>
    </row>
    <row r="15" spans="3:21" ht="12.75">
      <c r="C15" s="5">
        <v>4</v>
      </c>
      <c r="D15" s="6">
        <v>2.2</v>
      </c>
      <c r="E15" s="6"/>
      <c r="F15" s="6"/>
      <c r="H15" s="2"/>
      <c r="I15" s="10"/>
      <c r="L15" s="5">
        <v>4</v>
      </c>
      <c r="M15" s="6">
        <v>2.2</v>
      </c>
      <c r="N15" s="39">
        <f t="shared" si="4"/>
        <v>5.4</v>
      </c>
      <c r="O15" s="8">
        <f aca="true" t="shared" si="6" ref="O15:O31">IF(N15&lt;$I$16,N15,$I$16)</f>
        <v>2.5</v>
      </c>
      <c r="P15" s="8">
        <f t="shared" si="0"/>
        <v>2.2</v>
      </c>
      <c r="Q15" s="8">
        <f t="shared" si="1"/>
        <v>0.6160000000000001</v>
      </c>
      <c r="S15" s="32">
        <f t="shared" si="2"/>
        <v>1.584</v>
      </c>
      <c r="T15" s="32">
        <f t="shared" si="3"/>
        <v>0.6160000000000001</v>
      </c>
      <c r="U15" s="43">
        <f t="shared" si="5"/>
        <v>0</v>
      </c>
    </row>
    <row r="16" spans="3:21" ht="12.75">
      <c r="C16" s="5">
        <v>5</v>
      </c>
      <c r="D16" s="6">
        <v>3.5</v>
      </c>
      <c r="E16" s="6"/>
      <c r="F16" s="6"/>
      <c r="H16" s="7" t="s">
        <v>28</v>
      </c>
      <c r="I16" s="34">
        <v>2.5</v>
      </c>
      <c r="J16" t="s">
        <v>5</v>
      </c>
      <c r="L16" s="5">
        <v>5</v>
      </c>
      <c r="M16" s="6">
        <v>3.5</v>
      </c>
      <c r="N16" s="39">
        <f t="shared" si="4"/>
        <v>8.9</v>
      </c>
      <c r="O16" s="8">
        <f t="shared" si="6"/>
        <v>2.5</v>
      </c>
      <c r="P16" s="8">
        <f t="shared" si="0"/>
        <v>3.5</v>
      </c>
      <c r="Q16" s="8">
        <f t="shared" si="1"/>
        <v>0.9800000000000001</v>
      </c>
      <c r="S16" s="32">
        <f t="shared" si="2"/>
        <v>2.52</v>
      </c>
      <c r="T16" s="32">
        <f t="shared" si="3"/>
        <v>0.9800000000000001</v>
      </c>
      <c r="U16" s="43">
        <f t="shared" si="5"/>
        <v>0</v>
      </c>
    </row>
    <row r="17" spans="3:21" ht="12.75">
      <c r="C17" s="5">
        <v>6</v>
      </c>
      <c r="D17" s="6">
        <v>4.8</v>
      </c>
      <c r="E17" s="6"/>
      <c r="F17" s="6"/>
      <c r="H17" s="2"/>
      <c r="I17" s="10"/>
      <c r="L17" s="5">
        <v>6</v>
      </c>
      <c r="M17" s="6">
        <v>4.8</v>
      </c>
      <c r="N17" s="39">
        <f t="shared" si="4"/>
        <v>13.7</v>
      </c>
      <c r="O17" s="8">
        <f t="shared" si="6"/>
        <v>2.5</v>
      </c>
      <c r="P17" s="8">
        <f t="shared" si="0"/>
        <v>4.8</v>
      </c>
      <c r="Q17" s="8">
        <f t="shared" si="1"/>
        <v>1.344</v>
      </c>
      <c r="S17" s="32">
        <f t="shared" si="2"/>
        <v>3.4559999999999995</v>
      </c>
      <c r="T17" s="32">
        <f t="shared" si="3"/>
        <v>1.344</v>
      </c>
      <c r="U17" s="43">
        <f t="shared" si="5"/>
        <v>0</v>
      </c>
    </row>
    <row r="18" spans="3:21" ht="12.75">
      <c r="C18" s="5">
        <v>7</v>
      </c>
      <c r="D18" s="6">
        <v>4.5</v>
      </c>
      <c r="E18" s="6"/>
      <c r="F18" s="6"/>
      <c r="H18" s="35" t="s">
        <v>53</v>
      </c>
      <c r="I18" s="38">
        <v>0.28</v>
      </c>
      <c r="J18" t="s">
        <v>8</v>
      </c>
      <c r="L18" s="5">
        <v>7</v>
      </c>
      <c r="M18" s="6">
        <v>4.5</v>
      </c>
      <c r="N18" s="39">
        <f t="shared" si="4"/>
        <v>18.2</v>
      </c>
      <c r="O18" s="8">
        <f t="shared" si="6"/>
        <v>2.5</v>
      </c>
      <c r="P18" s="8">
        <f t="shared" si="0"/>
        <v>4.5</v>
      </c>
      <c r="Q18" s="8">
        <f t="shared" si="1"/>
        <v>1.2600000000000002</v>
      </c>
      <c r="S18" s="32">
        <f t="shared" si="2"/>
        <v>3.2399999999999998</v>
      </c>
      <c r="T18" s="32">
        <f t="shared" si="3"/>
        <v>1.2600000000000002</v>
      </c>
      <c r="U18" s="43">
        <f t="shared" si="5"/>
        <v>0</v>
      </c>
    </row>
    <row r="19" spans="3:21" ht="12.75">
      <c r="C19" s="5">
        <v>8</v>
      </c>
      <c r="D19" s="6">
        <v>5.2</v>
      </c>
      <c r="E19" s="6"/>
      <c r="F19" s="6"/>
      <c r="G19" s="6"/>
      <c r="L19" s="5">
        <v>8</v>
      </c>
      <c r="M19" s="6">
        <v>5.2</v>
      </c>
      <c r="N19" s="39">
        <f t="shared" si="4"/>
        <v>23.4</v>
      </c>
      <c r="O19" s="8">
        <f t="shared" si="6"/>
        <v>2.5</v>
      </c>
      <c r="P19" s="8">
        <f t="shared" si="0"/>
        <v>5.2</v>
      </c>
      <c r="Q19" s="8">
        <f t="shared" si="1"/>
        <v>1.4560000000000002</v>
      </c>
      <c r="S19" s="32">
        <f t="shared" si="2"/>
        <v>3.7439999999999998</v>
      </c>
      <c r="T19" s="32">
        <f t="shared" si="3"/>
        <v>1.4560000000000002</v>
      </c>
      <c r="U19" s="43">
        <f t="shared" si="5"/>
        <v>0</v>
      </c>
    </row>
    <row r="20" spans="3:21" ht="12.75">
      <c r="C20" s="5">
        <v>9</v>
      </c>
      <c r="D20" s="6">
        <v>3.6</v>
      </c>
      <c r="E20" s="6"/>
      <c r="F20" s="6"/>
      <c r="G20" s="6"/>
      <c r="L20" s="5">
        <v>9</v>
      </c>
      <c r="M20" s="6">
        <v>3.6</v>
      </c>
      <c r="N20" s="39">
        <f t="shared" si="4"/>
        <v>27</v>
      </c>
      <c r="O20" s="8">
        <f t="shared" si="6"/>
        <v>2.5</v>
      </c>
      <c r="P20" s="8">
        <f t="shared" si="0"/>
        <v>3.6</v>
      </c>
      <c r="Q20" s="8">
        <f t="shared" si="1"/>
        <v>1.0080000000000002</v>
      </c>
      <c r="S20" s="32">
        <f t="shared" si="2"/>
        <v>2.5919999999999996</v>
      </c>
      <c r="T20" s="32">
        <f t="shared" si="3"/>
        <v>1.0080000000000002</v>
      </c>
      <c r="U20" s="43">
        <f t="shared" si="5"/>
        <v>0</v>
      </c>
    </row>
    <row r="21" spans="3:21" ht="12.75">
      <c r="C21" s="5">
        <v>10</v>
      </c>
      <c r="D21" s="6">
        <v>1.1</v>
      </c>
      <c r="E21" s="6"/>
      <c r="F21" s="6"/>
      <c r="G21" s="6"/>
      <c r="L21" s="5">
        <v>10</v>
      </c>
      <c r="M21" s="6">
        <v>1.1</v>
      </c>
      <c r="N21" s="39">
        <f t="shared" si="4"/>
        <v>28.1</v>
      </c>
      <c r="O21" s="8">
        <f t="shared" si="6"/>
        <v>2.5</v>
      </c>
      <c r="P21" s="8">
        <f t="shared" si="0"/>
        <v>1.1</v>
      </c>
      <c r="Q21" s="8">
        <f t="shared" si="1"/>
        <v>0.30800000000000005</v>
      </c>
      <c r="S21" s="32">
        <f t="shared" si="2"/>
        <v>0.792</v>
      </c>
      <c r="T21" s="32">
        <f t="shared" si="3"/>
        <v>0.30800000000000005</v>
      </c>
      <c r="U21" s="43">
        <f t="shared" si="5"/>
        <v>0</v>
      </c>
    </row>
    <row r="22" spans="3:21" ht="12.75">
      <c r="C22" s="5">
        <v>11</v>
      </c>
      <c r="D22" s="6">
        <v>0</v>
      </c>
      <c r="E22" s="6"/>
      <c r="F22" s="6"/>
      <c r="G22" s="6"/>
      <c r="L22" s="5">
        <v>11</v>
      </c>
      <c r="M22" s="6">
        <v>0</v>
      </c>
      <c r="N22" s="39">
        <f t="shared" si="4"/>
        <v>28.1</v>
      </c>
      <c r="O22" s="8">
        <f t="shared" si="6"/>
        <v>2.5</v>
      </c>
      <c r="P22" s="8">
        <f t="shared" si="0"/>
        <v>0</v>
      </c>
      <c r="Q22" s="8">
        <f t="shared" si="1"/>
        <v>0</v>
      </c>
      <c r="S22" s="32">
        <f t="shared" si="2"/>
        <v>0</v>
      </c>
      <c r="T22" s="32">
        <f t="shared" si="3"/>
        <v>0</v>
      </c>
      <c r="U22" s="43">
        <f t="shared" si="5"/>
        <v>0</v>
      </c>
    </row>
    <row r="23" spans="3:21" ht="12.75">
      <c r="C23" s="5">
        <v>12</v>
      </c>
      <c r="D23" s="6">
        <v>1</v>
      </c>
      <c r="E23" s="6"/>
      <c r="F23" s="6"/>
      <c r="G23" s="6"/>
      <c r="L23" s="5">
        <v>12</v>
      </c>
      <c r="M23" s="6">
        <v>1</v>
      </c>
      <c r="N23" s="39">
        <f t="shared" si="4"/>
        <v>29.1</v>
      </c>
      <c r="O23" s="8">
        <f t="shared" si="6"/>
        <v>2.5</v>
      </c>
      <c r="P23" s="8">
        <f t="shared" si="0"/>
        <v>1</v>
      </c>
      <c r="Q23" s="8">
        <f t="shared" si="1"/>
        <v>0.28</v>
      </c>
      <c r="S23" s="32">
        <f t="shared" si="2"/>
        <v>0.72</v>
      </c>
      <c r="T23" s="32">
        <f t="shared" si="3"/>
        <v>0.28</v>
      </c>
      <c r="U23" s="43">
        <f t="shared" si="5"/>
        <v>0</v>
      </c>
    </row>
    <row r="24" spans="3:21" ht="12.75">
      <c r="C24" s="5">
        <v>13</v>
      </c>
      <c r="D24" s="6">
        <v>0.5</v>
      </c>
      <c r="E24" s="6"/>
      <c r="F24" s="6"/>
      <c r="G24" s="6"/>
      <c r="L24" s="5">
        <v>13</v>
      </c>
      <c r="M24" s="6">
        <v>0.5</v>
      </c>
      <c r="N24" s="39">
        <f t="shared" si="4"/>
        <v>29.6</v>
      </c>
      <c r="O24" s="8">
        <f t="shared" si="6"/>
        <v>2.5</v>
      </c>
      <c r="P24" s="8">
        <f t="shared" si="0"/>
        <v>0.5</v>
      </c>
      <c r="Q24" s="8">
        <f t="shared" si="1"/>
        <v>0.14</v>
      </c>
      <c r="S24" s="32">
        <f t="shared" si="2"/>
        <v>0.36</v>
      </c>
      <c r="T24" s="32">
        <f t="shared" si="3"/>
        <v>0.14</v>
      </c>
      <c r="U24" s="43">
        <f t="shared" si="5"/>
        <v>0</v>
      </c>
    </row>
    <row r="25" spans="3:21" ht="12.75">
      <c r="C25" s="5">
        <v>14</v>
      </c>
      <c r="D25" s="6">
        <v>0.6</v>
      </c>
      <c r="E25" s="6"/>
      <c r="F25" s="6"/>
      <c r="G25" s="6"/>
      <c r="L25" s="5">
        <v>14</v>
      </c>
      <c r="M25" s="6">
        <v>0.6</v>
      </c>
      <c r="N25" s="39">
        <f t="shared" si="4"/>
        <v>30.200000000000003</v>
      </c>
      <c r="O25" s="8">
        <f t="shared" si="6"/>
        <v>2.5</v>
      </c>
      <c r="P25" s="8">
        <f t="shared" si="0"/>
        <v>0.6</v>
      </c>
      <c r="Q25" s="8">
        <f t="shared" si="1"/>
        <v>0.168</v>
      </c>
      <c r="S25" s="32">
        <f t="shared" si="2"/>
        <v>0.43199999999999994</v>
      </c>
      <c r="T25" s="32">
        <f t="shared" si="3"/>
        <v>0.168</v>
      </c>
      <c r="U25" s="43">
        <f t="shared" si="5"/>
        <v>0</v>
      </c>
    </row>
    <row r="26" spans="3:21" ht="12.75">
      <c r="C26" s="5">
        <v>15</v>
      </c>
      <c r="D26" s="6">
        <v>0.7</v>
      </c>
      <c r="E26" s="6"/>
      <c r="F26" s="6"/>
      <c r="G26" s="6"/>
      <c r="L26" s="5">
        <v>15</v>
      </c>
      <c r="M26" s="6">
        <v>0.7</v>
      </c>
      <c r="N26" s="39">
        <f t="shared" si="4"/>
        <v>30.900000000000002</v>
      </c>
      <c r="O26" s="8">
        <f t="shared" si="6"/>
        <v>2.5</v>
      </c>
      <c r="P26" s="8">
        <f t="shared" si="0"/>
        <v>0.7</v>
      </c>
      <c r="Q26" s="8">
        <f t="shared" si="1"/>
        <v>0.196</v>
      </c>
      <c r="S26" s="32">
        <f t="shared" si="2"/>
        <v>0.504</v>
      </c>
      <c r="T26" s="32">
        <f t="shared" si="3"/>
        <v>0.196</v>
      </c>
      <c r="U26" s="43">
        <f t="shared" si="5"/>
        <v>0</v>
      </c>
    </row>
    <row r="27" spans="3:21" ht="12.75">
      <c r="C27" s="5">
        <v>16</v>
      </c>
      <c r="D27" s="6">
        <v>0.9</v>
      </c>
      <c r="E27" s="6"/>
      <c r="F27" s="6"/>
      <c r="G27" s="6"/>
      <c r="L27" s="5">
        <v>16</v>
      </c>
      <c r="M27" s="6">
        <v>0.9</v>
      </c>
      <c r="N27" s="39">
        <f t="shared" si="4"/>
        <v>31.8</v>
      </c>
      <c r="O27" s="8">
        <f t="shared" si="6"/>
        <v>2.5</v>
      </c>
      <c r="P27" s="8">
        <f t="shared" si="0"/>
        <v>0.9</v>
      </c>
      <c r="Q27" s="8">
        <f t="shared" si="1"/>
        <v>0.25200000000000006</v>
      </c>
      <c r="S27" s="32">
        <f t="shared" si="2"/>
        <v>0.6479999999999999</v>
      </c>
      <c r="T27" s="32">
        <f t="shared" si="3"/>
        <v>0.25200000000000006</v>
      </c>
      <c r="U27" s="43">
        <f t="shared" si="5"/>
        <v>0</v>
      </c>
    </row>
    <row r="28" spans="3:21" ht="12.75">
      <c r="C28" s="5">
        <v>17</v>
      </c>
      <c r="D28" s="6">
        <v>0.2</v>
      </c>
      <c r="E28" s="6"/>
      <c r="F28" s="6"/>
      <c r="G28" s="6"/>
      <c r="L28" s="5">
        <v>17</v>
      </c>
      <c r="M28" s="6">
        <v>0.2</v>
      </c>
      <c r="N28" s="39">
        <f t="shared" si="4"/>
        <v>32</v>
      </c>
      <c r="O28" s="8">
        <f t="shared" si="6"/>
        <v>2.5</v>
      </c>
      <c r="P28" s="8">
        <f t="shared" si="0"/>
        <v>0.2</v>
      </c>
      <c r="Q28" s="8">
        <f t="shared" si="1"/>
        <v>0.05600000000000001</v>
      </c>
      <c r="S28" s="32">
        <f t="shared" si="2"/>
        <v>0.14400000000000002</v>
      </c>
      <c r="T28" s="32">
        <f t="shared" si="3"/>
        <v>0.05600000000000001</v>
      </c>
      <c r="U28" s="43">
        <f t="shared" si="5"/>
        <v>0</v>
      </c>
    </row>
    <row r="29" spans="3:21" ht="12.75">
      <c r="C29" s="5">
        <v>18</v>
      </c>
      <c r="D29" s="6">
        <v>0.3</v>
      </c>
      <c r="E29" s="6"/>
      <c r="F29" s="6"/>
      <c r="G29" s="6"/>
      <c r="L29" s="5">
        <v>18</v>
      </c>
      <c r="M29" s="6">
        <v>0.3</v>
      </c>
      <c r="N29" s="39">
        <f t="shared" si="4"/>
        <v>32.3</v>
      </c>
      <c r="O29" s="8">
        <f t="shared" si="6"/>
        <v>2.5</v>
      </c>
      <c r="P29" s="8">
        <f t="shared" si="0"/>
        <v>0.3</v>
      </c>
      <c r="Q29" s="8">
        <f t="shared" si="1"/>
        <v>0.084</v>
      </c>
      <c r="S29" s="32">
        <f t="shared" si="2"/>
        <v>0.21599999999999997</v>
      </c>
      <c r="T29" s="32">
        <f t="shared" si="3"/>
        <v>0.084</v>
      </c>
      <c r="U29" s="43">
        <f t="shared" si="5"/>
        <v>0</v>
      </c>
    </row>
    <row r="30" spans="3:21" ht="12.75">
      <c r="C30" s="5">
        <v>19</v>
      </c>
      <c r="D30" s="6">
        <v>0.1</v>
      </c>
      <c r="E30" s="6"/>
      <c r="F30" s="6"/>
      <c r="G30" s="6"/>
      <c r="L30" s="5">
        <v>19</v>
      </c>
      <c r="M30" s="6">
        <v>0.1</v>
      </c>
      <c r="N30" s="39">
        <f t="shared" si="4"/>
        <v>32.4</v>
      </c>
      <c r="O30" s="8">
        <f t="shared" si="6"/>
        <v>2.5</v>
      </c>
      <c r="P30" s="8">
        <f t="shared" si="0"/>
        <v>0.1</v>
      </c>
      <c r="Q30" s="8">
        <f t="shared" si="1"/>
        <v>0.028000000000000004</v>
      </c>
      <c r="S30" s="32">
        <f t="shared" si="2"/>
        <v>0.07200000000000001</v>
      </c>
      <c r="T30" s="32">
        <f t="shared" si="3"/>
        <v>0.028000000000000004</v>
      </c>
      <c r="U30" s="43">
        <f t="shared" si="5"/>
        <v>0</v>
      </c>
    </row>
    <row r="31" spans="3:21" ht="12.75">
      <c r="C31" s="5">
        <v>20</v>
      </c>
      <c r="D31" s="6">
        <v>0.5</v>
      </c>
      <c r="E31" s="6"/>
      <c r="F31" s="6"/>
      <c r="G31" s="6"/>
      <c r="L31" s="5">
        <v>20</v>
      </c>
      <c r="M31" s="6">
        <v>0.5</v>
      </c>
      <c r="N31" s="39">
        <f t="shared" si="4"/>
        <v>32.9</v>
      </c>
      <c r="O31" s="8">
        <f t="shared" si="6"/>
        <v>2.5</v>
      </c>
      <c r="P31" s="8">
        <f t="shared" si="0"/>
        <v>0.5</v>
      </c>
      <c r="Q31" s="8">
        <f t="shared" si="1"/>
        <v>0.14</v>
      </c>
      <c r="S31" s="32">
        <f t="shared" si="2"/>
        <v>0.36</v>
      </c>
      <c r="T31" s="32">
        <f t="shared" si="3"/>
        <v>0.14</v>
      </c>
      <c r="U31" s="43">
        <f t="shared" si="5"/>
        <v>0</v>
      </c>
    </row>
    <row r="32" spans="3:21" ht="12.75">
      <c r="C32" s="2"/>
      <c r="D32" s="2"/>
      <c r="E32" s="2"/>
      <c r="F32" s="2"/>
      <c r="G32" s="2"/>
      <c r="M32" s="2"/>
      <c r="U32" s="21"/>
    </row>
    <row r="33" spans="3:21" ht="12.75">
      <c r="C33" s="7" t="s">
        <v>4</v>
      </c>
      <c r="D33" s="8">
        <f>SUM(D12:D31)</f>
        <v>32.9</v>
      </c>
      <c r="E33" s="13"/>
      <c r="F33" s="13"/>
      <c r="G33" s="10"/>
      <c r="L33" s="7" t="s">
        <v>6</v>
      </c>
      <c r="N33" s="7"/>
      <c r="Q33" s="8">
        <f>SUM(Q12:Q31)</f>
        <v>8.512</v>
      </c>
      <c r="R33" t="s">
        <v>5</v>
      </c>
      <c r="U33" s="25"/>
    </row>
    <row r="34" spans="3:21" ht="12.75">
      <c r="C34" s="2"/>
      <c r="D34" s="2"/>
      <c r="E34" s="2"/>
      <c r="F34" s="2"/>
      <c r="G34" s="2"/>
      <c r="M34" s="2"/>
      <c r="U34" s="42"/>
    </row>
    <row r="35" spans="3:14" ht="12.75">
      <c r="C35" s="2"/>
      <c r="D35" s="2"/>
      <c r="E35" s="2"/>
      <c r="F35" s="2"/>
      <c r="G35" s="2"/>
      <c r="L35" s="7"/>
      <c r="M35" s="2"/>
      <c r="N35" s="7"/>
    </row>
    <row r="36" ht="12.75">
      <c r="R36" t="s">
        <v>5</v>
      </c>
    </row>
    <row r="38" spans="6:7" ht="12.75">
      <c r="F38" s="7"/>
      <c r="G38" s="13"/>
    </row>
    <row r="39" spans="6:7" ht="12.75">
      <c r="F39" s="2"/>
      <c r="G39" s="10"/>
    </row>
    <row r="44" spans="4:13" ht="12.75">
      <c r="D44" s="16"/>
      <c r="E44" s="16"/>
      <c r="M44" s="16"/>
    </row>
    <row r="45" ht="12.75">
      <c r="F45" s="2"/>
    </row>
    <row r="46" spans="6:7" ht="12.75">
      <c r="F46" s="35"/>
      <c r="G46" s="23"/>
    </row>
    <row r="47" ht="12.75">
      <c r="F47" s="2"/>
    </row>
    <row r="49" ht="12.75">
      <c r="F49" s="2"/>
    </row>
    <row r="50" spans="6:7" ht="12.75">
      <c r="F50" s="36"/>
      <c r="G50" s="37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B5:U41"/>
  <sheetViews>
    <sheetView zoomScale="75" zoomScaleNormal="75" workbookViewId="0" topLeftCell="A1">
      <selection activeCell="M58" sqref="M58"/>
    </sheetView>
  </sheetViews>
  <sheetFormatPr defaultColWidth="9.140625" defaultRowHeight="12.75"/>
  <cols>
    <col min="4" max="4" width="9.8515625" style="0" bestFit="1" customWidth="1"/>
    <col min="12" max="12" width="9.8515625" style="0" bestFit="1" customWidth="1"/>
    <col min="13" max="13" width="11.7109375" style="0" bestFit="1" customWidth="1"/>
    <col min="14" max="14" width="16.140625" style="0" bestFit="1" customWidth="1"/>
    <col min="15" max="16" width="11.7109375" style="0" bestFit="1" customWidth="1"/>
    <col min="17" max="17" width="9.8515625" style="0" bestFit="1" customWidth="1"/>
  </cols>
  <sheetData>
    <row r="5" spans="2:4" ht="20.25">
      <c r="B5" s="1" t="s">
        <v>20</v>
      </c>
      <c r="C5" s="2"/>
      <c r="D5" s="2"/>
    </row>
    <row r="6" spans="3:4" ht="12.75">
      <c r="C6" s="2"/>
      <c r="D6" s="2"/>
    </row>
    <row r="7" spans="3:4" ht="12.75">
      <c r="C7" s="2"/>
      <c r="D7" s="2"/>
    </row>
    <row r="8" spans="3:21" ht="12.75">
      <c r="C8" s="2"/>
      <c r="D8" s="2"/>
      <c r="S8" s="28" t="s">
        <v>49</v>
      </c>
      <c r="T8" s="29"/>
      <c r="U8" s="41"/>
    </row>
    <row r="9" spans="3:21" ht="51">
      <c r="C9" s="3" t="s">
        <v>1</v>
      </c>
      <c r="D9" s="4" t="s">
        <v>34</v>
      </c>
      <c r="K9" s="3" t="s">
        <v>1</v>
      </c>
      <c r="L9" s="4" t="s">
        <v>34</v>
      </c>
      <c r="M9" s="4" t="s">
        <v>21</v>
      </c>
      <c r="N9" s="4" t="s">
        <v>22</v>
      </c>
      <c r="O9" s="4" t="s">
        <v>23</v>
      </c>
      <c r="P9" s="4" t="s">
        <v>24</v>
      </c>
      <c r="Q9" s="4" t="s">
        <v>25</v>
      </c>
      <c r="S9" s="30" t="s">
        <v>50</v>
      </c>
      <c r="T9" s="30" t="s">
        <v>51</v>
      </c>
      <c r="U9" s="25"/>
    </row>
    <row r="10" spans="3:21" ht="12.75">
      <c r="C10" s="2" t="s">
        <v>2</v>
      </c>
      <c r="D10" s="2" t="s">
        <v>3</v>
      </c>
      <c r="K10" s="2" t="s">
        <v>2</v>
      </c>
      <c r="L10" s="2" t="s">
        <v>3</v>
      </c>
      <c r="M10" s="2" t="s">
        <v>5</v>
      </c>
      <c r="N10" s="2" t="s">
        <v>5</v>
      </c>
      <c r="O10" s="2" t="s">
        <v>5</v>
      </c>
      <c r="P10" s="2" t="s">
        <v>5</v>
      </c>
      <c r="Q10" s="2" t="s">
        <v>3</v>
      </c>
      <c r="S10" s="31" t="s">
        <v>3</v>
      </c>
      <c r="T10" s="31" t="s">
        <v>3</v>
      </c>
      <c r="U10" s="25"/>
    </row>
    <row r="11" spans="3:21" ht="12.75">
      <c r="C11" s="2"/>
      <c r="D11" s="2"/>
      <c r="K11" s="2"/>
      <c r="L11" s="2"/>
      <c r="U11" s="43" t="s">
        <v>33</v>
      </c>
    </row>
    <row r="12" spans="3:21" ht="12.75">
      <c r="C12" s="5">
        <v>1</v>
      </c>
      <c r="D12" s="6">
        <v>0.4</v>
      </c>
      <c r="H12" s="7" t="s">
        <v>7</v>
      </c>
      <c r="I12" s="12">
        <v>0.28</v>
      </c>
      <c r="J12" t="s">
        <v>8</v>
      </c>
      <c r="K12" s="5">
        <f aca="true" t="shared" si="0" ref="K12:L31">C12</f>
        <v>1</v>
      </c>
      <c r="L12" s="6">
        <f t="shared" si="0"/>
        <v>0.4</v>
      </c>
      <c r="M12" s="8">
        <f>L12</f>
        <v>0.4</v>
      </c>
      <c r="N12" s="8">
        <f>IF(M12&lt;$I$16,M12,$I$16)</f>
        <v>0.4</v>
      </c>
      <c r="O12" s="2" t="s">
        <v>26</v>
      </c>
      <c r="P12" s="10">
        <v>0</v>
      </c>
      <c r="Q12" s="8">
        <f>P12</f>
        <v>0</v>
      </c>
      <c r="S12" s="32">
        <f>L12-Q12</f>
        <v>0.4</v>
      </c>
      <c r="T12" s="32">
        <f>Q12</f>
        <v>0</v>
      </c>
      <c r="U12" s="43">
        <f>N12</f>
        <v>0.4</v>
      </c>
    </row>
    <row r="13" spans="3:21" ht="12.75">
      <c r="C13" s="5">
        <v>2</v>
      </c>
      <c r="D13" s="6">
        <v>0.7</v>
      </c>
      <c r="H13" s="7"/>
      <c r="I13" s="14"/>
      <c r="K13" s="5">
        <f t="shared" si="0"/>
        <v>2</v>
      </c>
      <c r="L13" s="6">
        <f t="shared" si="0"/>
        <v>0.7</v>
      </c>
      <c r="M13" s="8">
        <f aca="true" t="shared" si="1" ref="M13:M31">M12+L13</f>
        <v>1.1</v>
      </c>
      <c r="N13" s="8">
        <f>IF(M13&lt;$I$16,M13,$I$16)</f>
        <v>1.1</v>
      </c>
      <c r="O13" s="2" t="s">
        <v>26</v>
      </c>
      <c r="P13" s="10">
        <v>0</v>
      </c>
      <c r="Q13" s="8">
        <f aca="true" t="shared" si="2" ref="Q13:Q31">P13-P12</f>
        <v>0</v>
      </c>
      <c r="S13" s="32">
        <f aca="true" t="shared" si="3" ref="S13:S31">L13-Q13</f>
        <v>0.7</v>
      </c>
      <c r="T13" s="32">
        <f aca="true" t="shared" si="4" ref="T13:T31">Q13</f>
        <v>0</v>
      </c>
      <c r="U13" s="43">
        <f>N13-N12</f>
        <v>0.7000000000000001</v>
      </c>
    </row>
    <row r="14" spans="3:21" ht="12.75">
      <c r="C14" s="5">
        <v>3</v>
      </c>
      <c r="D14" s="6">
        <v>2.1</v>
      </c>
      <c r="H14" s="7" t="s">
        <v>27</v>
      </c>
      <c r="I14" s="8">
        <f>I12*D33</f>
        <v>9.212</v>
      </c>
      <c r="J14" t="s">
        <v>5</v>
      </c>
      <c r="K14" s="5">
        <f t="shared" si="0"/>
        <v>3</v>
      </c>
      <c r="L14" s="6">
        <f t="shared" si="0"/>
        <v>2.1</v>
      </c>
      <c r="M14" s="8">
        <f t="shared" si="1"/>
        <v>3.2</v>
      </c>
      <c r="N14" s="8">
        <f>IF(M14&lt;$I$16,M14,$I$16)</f>
        <v>2.5</v>
      </c>
      <c r="O14" s="8">
        <f aca="true" t="shared" si="5" ref="O14:O31">$I$18*(M14-$I$16)/(M14-$I$16+$I$18)</f>
        <v>0.6930615853699779</v>
      </c>
      <c r="P14" s="8">
        <f aca="true" t="shared" si="6" ref="P14:P31">M14-(N14+O14)</f>
        <v>0.006938414630022205</v>
      </c>
      <c r="Q14" s="8">
        <f t="shared" si="2"/>
        <v>0.006938414630022205</v>
      </c>
      <c r="S14" s="32">
        <f t="shared" si="3"/>
        <v>2.093061585369978</v>
      </c>
      <c r="T14" s="32">
        <f t="shared" si="4"/>
        <v>0.006938414630022205</v>
      </c>
      <c r="U14" s="43">
        <f aca="true" t="shared" si="7" ref="U14:U31">N14-N13</f>
        <v>1.4</v>
      </c>
    </row>
    <row r="15" spans="3:21" ht="12.75">
      <c r="C15" s="5">
        <v>4</v>
      </c>
      <c r="D15" s="6">
        <v>2.2</v>
      </c>
      <c r="K15" s="5">
        <f t="shared" si="0"/>
        <v>4</v>
      </c>
      <c r="L15" s="6">
        <f t="shared" si="0"/>
        <v>2.2</v>
      </c>
      <c r="M15" s="8">
        <f t="shared" si="1"/>
        <v>5.4</v>
      </c>
      <c r="N15" s="8">
        <f aca="true" t="shared" si="8" ref="N15:N31">IF(M15&lt;$I$16,M15,$I$16)</f>
        <v>2.5</v>
      </c>
      <c r="O15" s="8">
        <f t="shared" si="5"/>
        <v>2.7845118435371106</v>
      </c>
      <c r="P15" s="8">
        <f t="shared" si="6"/>
        <v>0.11548815646288979</v>
      </c>
      <c r="Q15" s="8">
        <f t="shared" si="2"/>
        <v>0.10854974183286759</v>
      </c>
      <c r="S15" s="32">
        <f t="shared" si="3"/>
        <v>2.0914502581671326</v>
      </c>
      <c r="T15" s="32">
        <f t="shared" si="4"/>
        <v>0.10854974183286759</v>
      </c>
      <c r="U15" s="43">
        <f t="shared" si="7"/>
        <v>0</v>
      </c>
    </row>
    <row r="16" spans="3:21" ht="12.75">
      <c r="C16" s="5">
        <v>5</v>
      </c>
      <c r="D16" s="6">
        <v>3.5</v>
      </c>
      <c r="H16" s="7" t="s">
        <v>28</v>
      </c>
      <c r="I16" s="15">
        <v>2.5</v>
      </c>
      <c r="J16" t="s">
        <v>5</v>
      </c>
      <c r="K16" s="5">
        <f t="shared" si="0"/>
        <v>5</v>
      </c>
      <c r="L16" s="6">
        <f t="shared" si="0"/>
        <v>3.5</v>
      </c>
      <c r="M16" s="8">
        <f t="shared" si="1"/>
        <v>8.9</v>
      </c>
      <c r="N16" s="8">
        <f t="shared" si="8"/>
        <v>2.5</v>
      </c>
      <c r="O16" s="8">
        <f t="shared" si="5"/>
        <v>5.86332165126758</v>
      </c>
      <c r="P16" s="8">
        <f t="shared" si="6"/>
        <v>0.5366783487324209</v>
      </c>
      <c r="Q16" s="8">
        <f t="shared" si="2"/>
        <v>0.42119019226953114</v>
      </c>
      <c r="S16" s="32">
        <f t="shared" si="3"/>
        <v>3.078809807730469</v>
      </c>
      <c r="T16" s="32">
        <f t="shared" si="4"/>
        <v>0.42119019226953114</v>
      </c>
      <c r="U16" s="43">
        <f t="shared" si="7"/>
        <v>0</v>
      </c>
    </row>
    <row r="17" spans="3:21" ht="12.75">
      <c r="C17" s="5">
        <v>6</v>
      </c>
      <c r="D17" s="6">
        <v>4.8</v>
      </c>
      <c r="K17" s="5">
        <f t="shared" si="0"/>
        <v>6</v>
      </c>
      <c r="L17" s="6">
        <f t="shared" si="0"/>
        <v>4.8</v>
      </c>
      <c r="M17" s="8">
        <f t="shared" si="1"/>
        <v>13.7</v>
      </c>
      <c r="N17" s="8">
        <f t="shared" si="8"/>
        <v>2.5</v>
      </c>
      <c r="O17" s="8">
        <f t="shared" si="5"/>
        <v>9.653674077626665</v>
      </c>
      <c r="P17" s="8">
        <f t="shared" si="6"/>
        <v>1.5463259223733345</v>
      </c>
      <c r="Q17" s="8">
        <f t="shared" si="2"/>
        <v>1.0096475736409136</v>
      </c>
      <c r="S17" s="32">
        <f t="shared" si="3"/>
        <v>3.790352426359086</v>
      </c>
      <c r="T17" s="32">
        <f t="shared" si="4"/>
        <v>1.0096475736409136</v>
      </c>
      <c r="U17" s="43">
        <f t="shared" si="7"/>
        <v>0</v>
      </c>
    </row>
    <row r="18" spans="3:21" ht="12.75">
      <c r="C18" s="5">
        <v>7</v>
      </c>
      <c r="D18" s="6">
        <v>4.5</v>
      </c>
      <c r="H18" s="7" t="s">
        <v>29</v>
      </c>
      <c r="I18" s="8">
        <f>(D33-I16)^2/I14+I16-D33</f>
        <v>69.92132001736866</v>
      </c>
      <c r="J18" t="s">
        <v>5</v>
      </c>
      <c r="K18" s="5">
        <f t="shared" si="0"/>
        <v>7</v>
      </c>
      <c r="L18" s="6">
        <f t="shared" si="0"/>
        <v>4.5</v>
      </c>
      <c r="M18" s="8">
        <f t="shared" si="1"/>
        <v>18.2</v>
      </c>
      <c r="N18" s="8">
        <f t="shared" si="8"/>
        <v>2.5</v>
      </c>
      <c r="O18" s="8">
        <f t="shared" si="5"/>
        <v>12.821160945077715</v>
      </c>
      <c r="P18" s="8">
        <f t="shared" si="6"/>
        <v>2.8788390549222846</v>
      </c>
      <c r="Q18" s="8">
        <f t="shared" si="2"/>
        <v>1.33251313254895</v>
      </c>
      <c r="S18" s="32">
        <f t="shared" si="3"/>
        <v>3.16748686745105</v>
      </c>
      <c r="T18" s="32">
        <f t="shared" si="4"/>
        <v>1.33251313254895</v>
      </c>
      <c r="U18" s="43">
        <f t="shared" si="7"/>
        <v>0</v>
      </c>
    </row>
    <row r="19" spans="3:21" ht="12.75">
      <c r="C19" s="5">
        <v>8</v>
      </c>
      <c r="D19" s="6">
        <v>5.2</v>
      </c>
      <c r="K19" s="5">
        <f t="shared" si="0"/>
        <v>8</v>
      </c>
      <c r="L19" s="6">
        <f t="shared" si="0"/>
        <v>5.2</v>
      </c>
      <c r="M19" s="8">
        <f t="shared" si="1"/>
        <v>23.4</v>
      </c>
      <c r="N19" s="8">
        <f t="shared" si="8"/>
        <v>2.5</v>
      </c>
      <c r="O19" s="8">
        <f t="shared" si="5"/>
        <v>16.090446473179814</v>
      </c>
      <c r="P19" s="8">
        <f t="shared" si="6"/>
        <v>4.809553526820185</v>
      </c>
      <c r="Q19" s="8">
        <f t="shared" si="2"/>
        <v>1.9307144718979004</v>
      </c>
      <c r="S19" s="32">
        <f t="shared" si="3"/>
        <v>3.2692855281021</v>
      </c>
      <c r="T19" s="32">
        <f t="shared" si="4"/>
        <v>1.9307144718979004</v>
      </c>
      <c r="U19" s="43">
        <f t="shared" si="7"/>
        <v>0</v>
      </c>
    </row>
    <row r="20" spans="3:21" ht="12.75">
      <c r="C20" s="5">
        <v>9</v>
      </c>
      <c r="D20" s="6">
        <v>3.6</v>
      </c>
      <c r="H20" s="7" t="s">
        <v>30</v>
      </c>
      <c r="I20" s="8">
        <f>25400/(I18+254)</f>
        <v>78.41410376642715</v>
      </c>
      <c r="J20" t="s">
        <v>5</v>
      </c>
      <c r="K20" s="5">
        <f t="shared" si="0"/>
        <v>9</v>
      </c>
      <c r="L20" s="6">
        <f t="shared" si="0"/>
        <v>3.6</v>
      </c>
      <c r="M20" s="8">
        <f t="shared" si="1"/>
        <v>27</v>
      </c>
      <c r="N20" s="8">
        <f t="shared" si="8"/>
        <v>2.5</v>
      </c>
      <c r="O20" s="8">
        <f t="shared" si="5"/>
        <v>18.142855237677413</v>
      </c>
      <c r="P20" s="8">
        <f t="shared" si="6"/>
        <v>6.357144762322587</v>
      </c>
      <c r="Q20" s="8">
        <f t="shared" si="2"/>
        <v>1.5475912355024022</v>
      </c>
      <c r="S20" s="32">
        <f t="shared" si="3"/>
        <v>2.052408764497598</v>
      </c>
      <c r="T20" s="32">
        <f t="shared" si="4"/>
        <v>1.5475912355024022</v>
      </c>
      <c r="U20" s="43">
        <f t="shared" si="7"/>
        <v>0</v>
      </c>
    </row>
    <row r="21" spans="3:21" ht="12.75">
      <c r="C21" s="5">
        <v>10</v>
      </c>
      <c r="D21" s="6">
        <v>1.1</v>
      </c>
      <c r="K21" s="5">
        <f t="shared" si="0"/>
        <v>10</v>
      </c>
      <c r="L21" s="6">
        <f t="shared" si="0"/>
        <v>1.1</v>
      </c>
      <c r="M21" s="8">
        <f t="shared" si="1"/>
        <v>28.1</v>
      </c>
      <c r="N21" s="8">
        <f t="shared" si="8"/>
        <v>2.5</v>
      </c>
      <c r="O21" s="8">
        <f t="shared" si="5"/>
        <v>18.739123288069766</v>
      </c>
      <c r="P21" s="8">
        <f t="shared" si="6"/>
        <v>6.860876711930235</v>
      </c>
      <c r="Q21" s="8">
        <f t="shared" si="2"/>
        <v>0.5037319496076478</v>
      </c>
      <c r="S21" s="32">
        <f t="shared" si="3"/>
        <v>0.5962680503923523</v>
      </c>
      <c r="T21" s="32">
        <f t="shared" si="4"/>
        <v>0.5037319496076478</v>
      </c>
      <c r="U21" s="43">
        <f t="shared" si="7"/>
        <v>0</v>
      </c>
    </row>
    <row r="22" spans="3:21" ht="12.75">
      <c r="C22" s="5">
        <v>11</v>
      </c>
      <c r="D22" s="6">
        <v>0</v>
      </c>
      <c r="K22" s="5">
        <f t="shared" si="0"/>
        <v>11</v>
      </c>
      <c r="L22" s="6">
        <f t="shared" si="0"/>
        <v>0</v>
      </c>
      <c r="M22" s="8">
        <f t="shared" si="1"/>
        <v>28.1</v>
      </c>
      <c r="N22" s="8">
        <f t="shared" si="8"/>
        <v>2.5</v>
      </c>
      <c r="O22" s="8">
        <f t="shared" si="5"/>
        <v>18.739123288069766</v>
      </c>
      <c r="P22" s="8">
        <f t="shared" si="6"/>
        <v>6.860876711930235</v>
      </c>
      <c r="Q22" s="8">
        <f t="shared" si="2"/>
        <v>0</v>
      </c>
      <c r="S22" s="32">
        <f t="shared" si="3"/>
        <v>0</v>
      </c>
      <c r="T22" s="32">
        <f t="shared" si="4"/>
        <v>0</v>
      </c>
      <c r="U22" s="43">
        <f t="shared" si="7"/>
        <v>0</v>
      </c>
    </row>
    <row r="23" spans="3:21" ht="12.75">
      <c r="C23" s="5">
        <v>12</v>
      </c>
      <c r="D23" s="6">
        <v>1</v>
      </c>
      <c r="K23" s="5">
        <f t="shared" si="0"/>
        <v>12</v>
      </c>
      <c r="L23" s="6">
        <f t="shared" si="0"/>
        <v>1</v>
      </c>
      <c r="M23" s="8">
        <f t="shared" si="1"/>
        <v>29.1</v>
      </c>
      <c r="N23" s="8">
        <f t="shared" si="8"/>
        <v>2.5</v>
      </c>
      <c r="O23" s="8">
        <f t="shared" si="5"/>
        <v>19.269391592731253</v>
      </c>
      <c r="P23" s="8">
        <f t="shared" si="6"/>
        <v>7.330608407268748</v>
      </c>
      <c r="Q23" s="8">
        <f t="shared" si="2"/>
        <v>0.46973169533851333</v>
      </c>
      <c r="S23" s="32">
        <f t="shared" si="3"/>
        <v>0.5302683046614867</v>
      </c>
      <c r="T23" s="32">
        <f t="shared" si="4"/>
        <v>0.46973169533851333</v>
      </c>
      <c r="U23" s="43">
        <f t="shared" si="7"/>
        <v>0</v>
      </c>
    </row>
    <row r="24" spans="3:21" ht="12.75">
      <c r="C24" s="5">
        <v>13</v>
      </c>
      <c r="D24" s="6">
        <v>0.5</v>
      </c>
      <c r="K24" s="5">
        <f t="shared" si="0"/>
        <v>13</v>
      </c>
      <c r="L24" s="6">
        <f t="shared" si="0"/>
        <v>0.5</v>
      </c>
      <c r="M24" s="8">
        <f t="shared" si="1"/>
        <v>29.6</v>
      </c>
      <c r="N24" s="8">
        <f t="shared" si="8"/>
        <v>2.5</v>
      </c>
      <c r="O24" s="8">
        <f t="shared" si="5"/>
        <v>19.53042663335722</v>
      </c>
      <c r="P24" s="8">
        <f t="shared" si="6"/>
        <v>7.569573366642782</v>
      </c>
      <c r="Q24" s="8">
        <f t="shared" si="2"/>
        <v>0.23896495937403373</v>
      </c>
      <c r="S24" s="32">
        <f t="shared" si="3"/>
        <v>0.2610350406259663</v>
      </c>
      <c r="T24" s="32">
        <f t="shared" si="4"/>
        <v>0.23896495937403373</v>
      </c>
      <c r="U24" s="43">
        <f t="shared" si="7"/>
        <v>0</v>
      </c>
    </row>
    <row r="25" spans="3:21" ht="12.75">
      <c r="C25" s="5">
        <v>14</v>
      </c>
      <c r="D25" s="6">
        <v>0.6</v>
      </c>
      <c r="K25" s="5">
        <f t="shared" si="0"/>
        <v>14</v>
      </c>
      <c r="L25" s="6">
        <f t="shared" si="0"/>
        <v>0.6</v>
      </c>
      <c r="M25" s="8">
        <f t="shared" si="1"/>
        <v>30.200000000000003</v>
      </c>
      <c r="N25" s="8">
        <f t="shared" si="8"/>
        <v>2.5</v>
      </c>
      <c r="O25" s="8">
        <f t="shared" si="5"/>
        <v>19.84013906118577</v>
      </c>
      <c r="P25" s="8">
        <f t="shared" si="6"/>
        <v>7.859860938814233</v>
      </c>
      <c r="Q25" s="8">
        <f t="shared" si="2"/>
        <v>0.29028757217145085</v>
      </c>
      <c r="S25" s="32">
        <f t="shared" si="3"/>
        <v>0.30971242782854913</v>
      </c>
      <c r="T25" s="32">
        <f t="shared" si="4"/>
        <v>0.29028757217145085</v>
      </c>
      <c r="U25" s="43">
        <f t="shared" si="7"/>
        <v>0</v>
      </c>
    </row>
    <row r="26" spans="3:21" ht="12.75">
      <c r="C26" s="5">
        <v>15</v>
      </c>
      <c r="D26" s="6">
        <v>0.7</v>
      </c>
      <c r="K26" s="5">
        <f t="shared" si="0"/>
        <v>15</v>
      </c>
      <c r="L26" s="6">
        <f t="shared" si="0"/>
        <v>0.7</v>
      </c>
      <c r="M26" s="8">
        <f t="shared" si="1"/>
        <v>30.900000000000002</v>
      </c>
      <c r="N26" s="8">
        <f t="shared" si="8"/>
        <v>2.5</v>
      </c>
      <c r="O26" s="8">
        <f t="shared" si="5"/>
        <v>20.19669272282431</v>
      </c>
      <c r="P26" s="8">
        <f t="shared" si="6"/>
        <v>8.203307277175693</v>
      </c>
      <c r="Q26" s="8">
        <f t="shared" si="2"/>
        <v>0.3434463383614599</v>
      </c>
      <c r="S26" s="32">
        <f t="shared" si="3"/>
        <v>0.3565536616385401</v>
      </c>
      <c r="T26" s="32">
        <f t="shared" si="4"/>
        <v>0.3434463383614599</v>
      </c>
      <c r="U26" s="43">
        <f t="shared" si="7"/>
        <v>0</v>
      </c>
    </row>
    <row r="27" spans="3:21" ht="12.75">
      <c r="C27" s="5">
        <v>16</v>
      </c>
      <c r="D27" s="6">
        <v>0.9</v>
      </c>
      <c r="K27" s="5">
        <f t="shared" si="0"/>
        <v>16</v>
      </c>
      <c r="L27" s="6">
        <f t="shared" si="0"/>
        <v>0.9</v>
      </c>
      <c r="M27" s="8">
        <f t="shared" si="1"/>
        <v>31.8</v>
      </c>
      <c r="N27" s="8">
        <f t="shared" si="8"/>
        <v>2.5</v>
      </c>
      <c r="O27" s="8">
        <f t="shared" si="5"/>
        <v>20.647726478042003</v>
      </c>
      <c r="P27" s="8">
        <f t="shared" si="6"/>
        <v>8.652273521957998</v>
      </c>
      <c r="Q27" s="8">
        <f t="shared" si="2"/>
        <v>0.44896624478230507</v>
      </c>
      <c r="S27" s="32">
        <f t="shared" si="3"/>
        <v>0.45103375521769495</v>
      </c>
      <c r="T27" s="32">
        <f t="shared" si="4"/>
        <v>0.44896624478230507</v>
      </c>
      <c r="U27" s="43">
        <f t="shared" si="7"/>
        <v>0</v>
      </c>
    </row>
    <row r="28" spans="3:21" ht="12.75">
      <c r="C28" s="5">
        <v>17</v>
      </c>
      <c r="D28" s="6">
        <v>0.2</v>
      </c>
      <c r="K28" s="5">
        <f t="shared" si="0"/>
        <v>17</v>
      </c>
      <c r="L28" s="6">
        <f t="shared" si="0"/>
        <v>0.2</v>
      </c>
      <c r="M28" s="8">
        <f t="shared" si="1"/>
        <v>32</v>
      </c>
      <c r="N28" s="8">
        <f t="shared" si="8"/>
        <v>2.5</v>
      </c>
      <c r="O28" s="8">
        <f t="shared" si="5"/>
        <v>20.746847257228435</v>
      </c>
      <c r="P28" s="8">
        <f t="shared" si="6"/>
        <v>8.753152742771565</v>
      </c>
      <c r="Q28" s="8">
        <f t="shared" si="2"/>
        <v>0.10087922081356737</v>
      </c>
      <c r="S28" s="32">
        <f t="shared" si="3"/>
        <v>0.09912077918643264</v>
      </c>
      <c r="T28" s="32">
        <f t="shared" si="4"/>
        <v>0.10087922081356737</v>
      </c>
      <c r="U28" s="43">
        <f t="shared" si="7"/>
        <v>0</v>
      </c>
    </row>
    <row r="29" spans="3:21" ht="12.75">
      <c r="C29" s="5">
        <v>18</v>
      </c>
      <c r="D29" s="6">
        <v>0.3</v>
      </c>
      <c r="K29" s="5">
        <f t="shared" si="0"/>
        <v>18</v>
      </c>
      <c r="L29" s="6">
        <f t="shared" si="0"/>
        <v>0.3</v>
      </c>
      <c r="M29" s="8">
        <f t="shared" si="1"/>
        <v>32.3</v>
      </c>
      <c r="N29" s="8">
        <f t="shared" si="8"/>
        <v>2.5</v>
      </c>
      <c r="O29" s="8">
        <f t="shared" si="5"/>
        <v>20.894782942651297</v>
      </c>
      <c r="P29" s="8">
        <f t="shared" si="6"/>
        <v>8.9052170573487</v>
      </c>
      <c r="Q29" s="8">
        <f t="shared" si="2"/>
        <v>0.1520643145771352</v>
      </c>
      <c r="S29" s="32">
        <f t="shared" si="3"/>
        <v>0.14793568542286478</v>
      </c>
      <c r="T29" s="32">
        <f t="shared" si="4"/>
        <v>0.1520643145771352</v>
      </c>
      <c r="U29" s="43">
        <f t="shared" si="7"/>
        <v>0</v>
      </c>
    </row>
    <row r="30" spans="3:21" ht="12.75">
      <c r="C30" s="5">
        <v>19</v>
      </c>
      <c r="D30" s="6">
        <v>0.1</v>
      </c>
      <c r="K30" s="5">
        <f t="shared" si="0"/>
        <v>19</v>
      </c>
      <c r="L30" s="6">
        <f t="shared" si="0"/>
        <v>0.1</v>
      </c>
      <c r="M30" s="8">
        <f t="shared" si="1"/>
        <v>32.4</v>
      </c>
      <c r="N30" s="8">
        <f t="shared" si="8"/>
        <v>2.5</v>
      </c>
      <c r="O30" s="8">
        <f t="shared" si="5"/>
        <v>20.943897237138874</v>
      </c>
      <c r="P30" s="8">
        <f t="shared" si="6"/>
        <v>8.956102762861125</v>
      </c>
      <c r="Q30" s="8">
        <f t="shared" si="2"/>
        <v>0.05088570551242455</v>
      </c>
      <c r="S30" s="32">
        <f t="shared" si="3"/>
        <v>0.049114294487575455</v>
      </c>
      <c r="T30" s="32">
        <f t="shared" si="4"/>
        <v>0.05088570551242455</v>
      </c>
      <c r="U30" s="43">
        <f t="shared" si="7"/>
        <v>0</v>
      </c>
    </row>
    <row r="31" spans="3:21" ht="12.75">
      <c r="C31" s="5">
        <v>20</v>
      </c>
      <c r="D31" s="6">
        <v>0.5</v>
      </c>
      <c r="K31" s="5">
        <f t="shared" si="0"/>
        <v>20</v>
      </c>
      <c r="L31" s="6">
        <f t="shared" si="0"/>
        <v>0.5</v>
      </c>
      <c r="M31" s="8">
        <f t="shared" si="1"/>
        <v>32.9</v>
      </c>
      <c r="N31" s="8">
        <f t="shared" si="8"/>
        <v>2.5</v>
      </c>
      <c r="O31" s="8">
        <f t="shared" si="5"/>
        <v>21.188</v>
      </c>
      <c r="P31" s="8">
        <f t="shared" si="6"/>
        <v>9.212</v>
      </c>
      <c r="Q31" s="8">
        <f t="shared" si="2"/>
        <v>0.2558972371388748</v>
      </c>
      <c r="S31" s="32">
        <f t="shared" si="3"/>
        <v>0.2441027628611252</v>
      </c>
      <c r="T31" s="32">
        <f t="shared" si="4"/>
        <v>0.2558972371388748</v>
      </c>
      <c r="U31" s="43">
        <f t="shared" si="7"/>
        <v>0</v>
      </c>
    </row>
    <row r="32" spans="3:4" ht="12.75">
      <c r="C32" s="2"/>
      <c r="D32" s="2"/>
    </row>
    <row r="33" spans="3:5" ht="12.75">
      <c r="C33" s="7" t="s">
        <v>4</v>
      </c>
      <c r="D33" s="8">
        <f>SUM(D12:D31)</f>
        <v>32.9</v>
      </c>
      <c r="E33" t="s">
        <v>5</v>
      </c>
    </row>
    <row r="34" spans="3:4" ht="12.75">
      <c r="C34" s="2"/>
      <c r="D34" s="2"/>
    </row>
    <row r="35" spans="3:4" ht="12.75">
      <c r="C35" s="2"/>
      <c r="D35" s="2"/>
    </row>
    <row r="36" spans="3:4" ht="12.75">
      <c r="C36" s="2"/>
      <c r="D36" s="2"/>
    </row>
    <row r="37" spans="3:4" ht="12.75">
      <c r="C37" s="2"/>
      <c r="D37" s="2"/>
    </row>
    <row r="38" spans="3:4" ht="12.75">
      <c r="C38" s="2"/>
      <c r="D38" s="2"/>
    </row>
    <row r="39" spans="3:4" ht="12.75">
      <c r="C39" s="2"/>
      <c r="D39" s="2"/>
    </row>
    <row r="40" spans="3:4" ht="12.75">
      <c r="C40" s="2"/>
      <c r="D40" s="2"/>
    </row>
    <row r="41" spans="3:4" ht="12.75">
      <c r="C41" s="2"/>
      <c r="D41" s="2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B5:CM38"/>
  <sheetViews>
    <sheetView zoomScale="75" zoomScaleNormal="75" workbookViewId="0" topLeftCell="A1">
      <selection activeCell="B5" sqref="B5"/>
    </sheetView>
  </sheetViews>
  <sheetFormatPr defaultColWidth="9.140625" defaultRowHeight="12.75"/>
  <cols>
    <col min="5" max="5" width="13.00390625" style="0" customWidth="1"/>
    <col min="11" max="11" width="12.140625" style="0" customWidth="1"/>
    <col min="16" max="16" width="9.8515625" style="0" bestFit="1" customWidth="1"/>
    <col min="17" max="20" width="11.140625" style="0" customWidth="1"/>
    <col min="23" max="27" width="4.8515625" style="0" customWidth="1"/>
    <col min="29" max="41" width="4.00390625" style="0" customWidth="1"/>
    <col min="42" max="48" width="4.421875" style="0" customWidth="1"/>
    <col min="50" max="62" width="4.00390625" style="0" customWidth="1"/>
    <col min="63" max="69" width="4.421875" style="0" customWidth="1"/>
    <col min="71" max="83" width="4.00390625" style="0" customWidth="1"/>
    <col min="84" max="90" width="4.421875" style="0" customWidth="1"/>
  </cols>
  <sheetData>
    <row r="5" spans="2:16" ht="20.25">
      <c r="B5" s="1" t="s">
        <v>68</v>
      </c>
      <c r="O5" s="2"/>
      <c r="P5" s="2"/>
    </row>
    <row r="6" spans="15:16" ht="12.75">
      <c r="O6" s="2"/>
      <c r="P6" s="2"/>
    </row>
    <row r="7" spans="15:16" ht="12.75">
      <c r="O7" s="2"/>
      <c r="P7" s="2"/>
    </row>
    <row r="8" spans="15:16" ht="12.75">
      <c r="O8" s="2"/>
      <c r="P8" s="2"/>
    </row>
    <row r="9" spans="8:91" ht="27" customHeight="1">
      <c r="H9" s="4" t="s">
        <v>31</v>
      </c>
      <c r="I9" s="4" t="s">
        <v>70</v>
      </c>
      <c r="K9" s="4" t="s">
        <v>69</v>
      </c>
      <c r="O9" s="3" t="s">
        <v>1</v>
      </c>
      <c r="P9" s="4" t="s">
        <v>34</v>
      </c>
      <c r="Q9" s="4" t="s">
        <v>64</v>
      </c>
      <c r="R9" s="4" t="s">
        <v>65</v>
      </c>
      <c r="S9" s="4" t="s">
        <v>66</v>
      </c>
      <c r="T9" s="4" t="s">
        <v>67</v>
      </c>
      <c r="V9" s="3" t="s">
        <v>1</v>
      </c>
      <c r="W9" s="4" t="s">
        <v>72</v>
      </c>
      <c r="X9" s="4" t="s">
        <v>72</v>
      </c>
      <c r="Y9" s="4" t="s">
        <v>72</v>
      </c>
      <c r="Z9" s="4" t="s">
        <v>72</v>
      </c>
      <c r="AA9" s="4" t="s">
        <v>72</v>
      </c>
      <c r="AB9" s="2" t="s">
        <v>71</v>
      </c>
      <c r="AC9" s="4"/>
      <c r="AD9" s="4"/>
      <c r="AE9" s="4"/>
      <c r="AF9" s="4"/>
      <c r="AG9" s="4"/>
      <c r="AW9" s="2" t="s">
        <v>73</v>
      </c>
      <c r="AX9" s="4"/>
      <c r="AY9" s="4"/>
      <c r="AZ9" s="4"/>
      <c r="BA9" s="4"/>
      <c r="BB9" s="4"/>
      <c r="BR9" s="2" t="s">
        <v>74</v>
      </c>
      <c r="BS9" s="4"/>
      <c r="BT9" s="4"/>
      <c r="BU9" s="4"/>
      <c r="BV9" s="4"/>
      <c r="BW9" s="4"/>
      <c r="CM9" s="2" t="s">
        <v>75</v>
      </c>
    </row>
    <row r="10" spans="8:91" ht="25.5">
      <c r="H10" s="2" t="s">
        <v>5</v>
      </c>
      <c r="I10" s="2" t="s">
        <v>3</v>
      </c>
      <c r="M10" s="4" t="s">
        <v>69</v>
      </c>
      <c r="O10" s="2" t="s">
        <v>2</v>
      </c>
      <c r="P10" s="2" t="s">
        <v>3</v>
      </c>
      <c r="Q10" s="2" t="s">
        <v>3</v>
      </c>
      <c r="R10" s="2" t="s">
        <v>3</v>
      </c>
      <c r="S10" s="2" t="s">
        <v>3</v>
      </c>
      <c r="T10" s="2" t="s">
        <v>3</v>
      </c>
      <c r="V10" s="2" t="s">
        <v>2</v>
      </c>
      <c r="AB10" s="2"/>
      <c r="AW10" s="2"/>
      <c r="BR10" s="2"/>
      <c r="CM10" s="2"/>
    </row>
    <row r="11" spans="12:91" ht="12.75">
      <c r="L11">
        <v>0</v>
      </c>
      <c r="M11">
        <f>K12</f>
        <v>0</v>
      </c>
      <c r="O11" s="2"/>
      <c r="P11" s="2"/>
      <c r="Q11" s="2"/>
      <c r="R11" s="2"/>
      <c r="S11" s="2"/>
      <c r="T11" s="2"/>
      <c r="V11" s="2"/>
      <c r="AB11" s="2"/>
      <c r="AW11" s="2"/>
      <c r="BR11" s="2"/>
      <c r="CM11" s="2"/>
    </row>
    <row r="12" spans="7:91" ht="12.75">
      <c r="G12" s="2">
        <v>0</v>
      </c>
      <c r="H12">
        <v>1</v>
      </c>
      <c r="I12" s="44">
        <v>0</v>
      </c>
      <c r="J12" s="2"/>
      <c r="K12" s="44">
        <f>SUM(I12:J12)/2</f>
        <v>0</v>
      </c>
      <c r="L12">
        <v>1</v>
      </c>
      <c r="M12">
        <f>K14</f>
        <v>5</v>
      </c>
      <c r="O12" s="5">
        <v>1</v>
      </c>
      <c r="P12" s="6">
        <v>0.4</v>
      </c>
      <c r="Q12" s="13"/>
      <c r="R12" s="8">
        <v>0.11200000000000002</v>
      </c>
      <c r="S12" s="13"/>
      <c r="T12" s="13"/>
      <c r="V12" s="5">
        <v>1</v>
      </c>
      <c r="AB12" s="44">
        <f>SUM(W12:AA12)</f>
        <v>0</v>
      </c>
      <c r="AC12">
        <f>M11*$R$12</f>
        <v>0</v>
      </c>
      <c r="AW12" s="44">
        <f>SUM(AC12:AV12)</f>
        <v>0</v>
      </c>
      <c r="BR12" s="44">
        <f>SUM(AX12:BQ12)</f>
        <v>0</v>
      </c>
      <c r="CM12" s="44">
        <f>SUM(BS12:CL12)</f>
        <v>0</v>
      </c>
    </row>
    <row r="13" spans="3:91" ht="12.75">
      <c r="C13" s="7" t="s">
        <v>62</v>
      </c>
      <c r="D13" s="15">
        <v>10</v>
      </c>
      <c r="E13" t="s">
        <v>63</v>
      </c>
      <c r="G13" s="2">
        <v>0.5</v>
      </c>
      <c r="I13" s="44">
        <f>G13*((I14-I12)/(G14-G12))</f>
        <v>5</v>
      </c>
      <c r="J13" s="2"/>
      <c r="K13" s="44">
        <f aca="true" t="shared" si="0" ref="K13:K20">SUM(I13:J13)/2</f>
        <v>2.5</v>
      </c>
      <c r="L13">
        <v>2</v>
      </c>
      <c r="M13">
        <f>K16</f>
        <v>7.5</v>
      </c>
      <c r="O13" s="5">
        <v>2</v>
      </c>
      <c r="P13" s="6">
        <v>0.7</v>
      </c>
      <c r="Q13" s="13"/>
      <c r="R13" s="8">
        <v>0.196</v>
      </c>
      <c r="S13" s="13"/>
      <c r="T13" s="13"/>
      <c r="V13" s="5">
        <v>2</v>
      </c>
      <c r="AB13" s="44">
        <f aca="true" t="shared" si="1" ref="AB13:AB35">SUM(W13:AA13)</f>
        <v>0</v>
      </c>
      <c r="AC13">
        <f>M12*$R$12</f>
        <v>0.56</v>
      </c>
      <c r="AD13">
        <f>M11*$R$13</f>
        <v>0</v>
      </c>
      <c r="AW13" s="44">
        <f aca="true" t="shared" si="2" ref="AW13:AW35">SUM(AC13:AV13)</f>
        <v>0.56</v>
      </c>
      <c r="BR13" s="44">
        <f aca="true" t="shared" si="3" ref="BR13:BR35">SUM(AX13:BQ13)</f>
        <v>0</v>
      </c>
      <c r="CM13" s="44">
        <f aca="true" t="shared" si="4" ref="CM13:CM35">SUM(BS13:CL13)</f>
        <v>0</v>
      </c>
    </row>
    <row r="14" spans="3:91" ht="12.75">
      <c r="C14" s="7" t="s">
        <v>60</v>
      </c>
      <c r="D14" s="15">
        <v>2.5</v>
      </c>
      <c r="E14" t="s">
        <v>2</v>
      </c>
      <c r="G14" s="2">
        <v>1</v>
      </c>
      <c r="I14" s="44">
        <f>D13</f>
        <v>10</v>
      </c>
      <c r="J14" s="44">
        <v>0</v>
      </c>
      <c r="K14" s="44">
        <f t="shared" si="0"/>
        <v>5</v>
      </c>
      <c r="L14">
        <v>3</v>
      </c>
      <c r="M14">
        <f>K18</f>
        <v>2.5</v>
      </c>
      <c r="O14" s="5">
        <v>3</v>
      </c>
      <c r="P14" s="6">
        <v>2.1</v>
      </c>
      <c r="Q14" s="13"/>
      <c r="R14" s="8">
        <v>0.5880000000000001</v>
      </c>
      <c r="S14" s="8">
        <v>0.19600000000000006</v>
      </c>
      <c r="T14" s="13"/>
      <c r="V14" s="5">
        <v>3</v>
      </c>
      <c r="AB14" s="44">
        <f t="shared" si="1"/>
        <v>0</v>
      </c>
      <c r="AC14">
        <f>M13*$R$12</f>
        <v>0.8400000000000001</v>
      </c>
      <c r="AD14">
        <f>M12*$R$13</f>
        <v>0.98</v>
      </c>
      <c r="AE14">
        <f>M11*$R$14</f>
        <v>0</v>
      </c>
      <c r="AW14" s="44">
        <f t="shared" si="2"/>
        <v>1.82</v>
      </c>
      <c r="AZ14">
        <f>M11*$S$14</f>
        <v>0</v>
      </c>
      <c r="BR14" s="44">
        <f t="shared" si="3"/>
        <v>0</v>
      </c>
      <c r="CM14" s="44">
        <f t="shared" si="4"/>
        <v>0</v>
      </c>
    </row>
    <row r="15" spans="3:91" ht="12.75">
      <c r="C15" s="7" t="s">
        <v>59</v>
      </c>
      <c r="D15" s="15">
        <v>1</v>
      </c>
      <c r="E15" t="s">
        <v>2</v>
      </c>
      <c r="G15" s="2">
        <v>1.5</v>
      </c>
      <c r="I15" s="44">
        <f>G15*((I$18-I$14)/(G$18-G$14))-3*(I$18-I$14)/(G$18-G$14)</f>
        <v>7.5</v>
      </c>
      <c r="J15" s="44">
        <v>5</v>
      </c>
      <c r="K15" s="44">
        <f t="shared" si="0"/>
        <v>6.25</v>
      </c>
      <c r="L15">
        <v>4</v>
      </c>
      <c r="M15">
        <f>K20</f>
        <v>0</v>
      </c>
      <c r="O15" s="5">
        <v>4</v>
      </c>
      <c r="P15" s="6">
        <v>2.2</v>
      </c>
      <c r="Q15" s="13"/>
      <c r="R15" s="8">
        <v>0.6160000000000001</v>
      </c>
      <c r="S15" s="8">
        <v>0.6160000000000001</v>
      </c>
      <c r="T15" s="8">
        <v>0.10854974183286759</v>
      </c>
      <c r="V15" s="5">
        <v>4</v>
      </c>
      <c r="AB15" s="44">
        <f t="shared" si="1"/>
        <v>0</v>
      </c>
      <c r="AC15">
        <f>M14*$R$12</f>
        <v>0.28</v>
      </c>
      <c r="AD15">
        <f>M13*$R$13</f>
        <v>1.47</v>
      </c>
      <c r="AE15">
        <f>M12*$R$14</f>
        <v>2.9400000000000004</v>
      </c>
      <c r="AF15">
        <f>M11*$R$15</f>
        <v>0</v>
      </c>
      <c r="AW15" s="44">
        <f t="shared" si="2"/>
        <v>4.69</v>
      </c>
      <c r="AZ15">
        <f>M12*$S$14</f>
        <v>0.9800000000000003</v>
      </c>
      <c r="BA15">
        <f>M11*$S$15</f>
        <v>0</v>
      </c>
      <c r="BR15" s="44">
        <f t="shared" si="3"/>
        <v>0.9800000000000003</v>
      </c>
      <c r="BV15">
        <f>M11*$T$15</f>
        <v>0</v>
      </c>
      <c r="CM15" s="44">
        <f t="shared" si="4"/>
        <v>0</v>
      </c>
    </row>
    <row r="16" spans="3:91" ht="12.75">
      <c r="C16" s="7" t="s">
        <v>58</v>
      </c>
      <c r="D16" s="15">
        <v>3</v>
      </c>
      <c r="E16" t="s">
        <v>2</v>
      </c>
      <c r="G16" s="2">
        <v>2</v>
      </c>
      <c r="I16" s="44">
        <f>G16*((I$18-I$14)/(G$18-G$14))-3*(I$18-I$14)/(G$18-G$14)</f>
        <v>5</v>
      </c>
      <c r="J16" s="44">
        <v>10</v>
      </c>
      <c r="K16" s="44">
        <f t="shared" si="0"/>
        <v>7.5</v>
      </c>
      <c r="O16" s="5">
        <v>5</v>
      </c>
      <c r="P16" s="6">
        <v>3.5</v>
      </c>
      <c r="Q16" s="8">
        <v>1.0223999999999998</v>
      </c>
      <c r="R16" s="8">
        <v>0.98</v>
      </c>
      <c r="S16" s="8">
        <v>0.98</v>
      </c>
      <c r="T16" s="8">
        <v>0.42119019226953114</v>
      </c>
      <c r="V16" s="5">
        <v>5</v>
      </c>
      <c r="W16" s="2">
        <f>M11*$Q$16</f>
        <v>0</v>
      </c>
      <c r="AB16" s="44">
        <f t="shared" si="1"/>
        <v>0</v>
      </c>
      <c r="AC16">
        <f>M15*$R$12</f>
        <v>0</v>
      </c>
      <c r="AD16">
        <f>M14*$R$13</f>
        <v>0.49</v>
      </c>
      <c r="AE16">
        <f>M13*$R$14</f>
        <v>4.41</v>
      </c>
      <c r="AF16">
        <f>M12*$R$15</f>
        <v>3.0800000000000005</v>
      </c>
      <c r="AG16">
        <f>M11*$R$16</f>
        <v>0</v>
      </c>
      <c r="AW16" s="44">
        <f t="shared" si="2"/>
        <v>7.98</v>
      </c>
      <c r="AZ16">
        <f>M13*$S$14</f>
        <v>1.4700000000000004</v>
      </c>
      <c r="BA16">
        <f>M12*$S$15</f>
        <v>3.0800000000000005</v>
      </c>
      <c r="BB16">
        <f>M11*$S$16</f>
        <v>0</v>
      </c>
      <c r="BR16" s="44">
        <f t="shared" si="3"/>
        <v>4.550000000000001</v>
      </c>
      <c r="BV16">
        <f>M12*$T$15</f>
        <v>0.5427487091643379</v>
      </c>
      <c r="BW16">
        <f>M11*$T$16</f>
        <v>0</v>
      </c>
      <c r="CM16" s="44">
        <f t="shared" si="4"/>
        <v>0.5427487091643379</v>
      </c>
    </row>
    <row r="17" spans="3:91" ht="12.75">
      <c r="C17" s="7" t="s">
        <v>61</v>
      </c>
      <c r="D17" s="2">
        <f>D16-D14</f>
        <v>0.5</v>
      </c>
      <c r="E17" t="s">
        <v>2</v>
      </c>
      <c r="G17" s="2">
        <v>2.5</v>
      </c>
      <c r="I17" s="44">
        <f>G17*((I$18-I$14)/(G$18-G$14))-3*(I$18-I$14)/(G$18-G$14)</f>
        <v>2.5</v>
      </c>
      <c r="J17" s="44">
        <v>7.5</v>
      </c>
      <c r="K17" s="44">
        <f t="shared" si="0"/>
        <v>5</v>
      </c>
      <c r="O17" s="5">
        <v>6</v>
      </c>
      <c r="P17" s="6">
        <v>4.8</v>
      </c>
      <c r="Q17" s="8">
        <v>2.3223999999999996</v>
      </c>
      <c r="R17" s="8">
        <v>1.344</v>
      </c>
      <c r="S17" s="8">
        <v>1.344</v>
      </c>
      <c r="T17" s="8">
        <v>1.0096475736409136</v>
      </c>
      <c r="V17" s="5">
        <v>6</v>
      </c>
      <c r="W17" s="2">
        <f>M12*1</f>
        <v>5</v>
      </c>
      <c r="X17">
        <f>M11*$Q$17</f>
        <v>0</v>
      </c>
      <c r="AB17" s="44">
        <f t="shared" si="1"/>
        <v>5</v>
      </c>
      <c r="AD17">
        <f>M15*$R$13</f>
        <v>0</v>
      </c>
      <c r="AE17">
        <f>M14*$R$14</f>
        <v>1.4700000000000002</v>
      </c>
      <c r="AF17">
        <f>M13*$R$15</f>
        <v>4.620000000000001</v>
      </c>
      <c r="AG17">
        <f>M12*$R$16</f>
        <v>4.9</v>
      </c>
      <c r="AH17">
        <f>M11*$R$17</f>
        <v>0</v>
      </c>
      <c r="AW17" s="44">
        <f t="shared" si="2"/>
        <v>10.990000000000002</v>
      </c>
      <c r="AZ17">
        <f>M14*$S$14</f>
        <v>0.49000000000000016</v>
      </c>
      <c r="BA17">
        <f>M13*$S$15</f>
        <v>4.620000000000001</v>
      </c>
      <c r="BB17">
        <f>M12*$S$16</f>
        <v>4.9</v>
      </c>
      <c r="BC17">
        <f>M11*$S$17</f>
        <v>0</v>
      </c>
      <c r="BR17" s="44">
        <f t="shared" si="3"/>
        <v>10.010000000000002</v>
      </c>
      <c r="BV17">
        <f>M13*$T$15</f>
        <v>0.8141230637465069</v>
      </c>
      <c r="BW17">
        <f>M12*$T$16</f>
        <v>2.1059509613476557</v>
      </c>
      <c r="BX17">
        <f>M11*$T$17</f>
        <v>0</v>
      </c>
      <c r="CM17" s="44">
        <f t="shared" si="4"/>
        <v>2.920074025094163</v>
      </c>
    </row>
    <row r="18" spans="7:91" ht="12.75">
      <c r="G18" s="2">
        <v>3</v>
      </c>
      <c r="I18" s="44">
        <v>0</v>
      </c>
      <c r="J18" s="44">
        <v>5</v>
      </c>
      <c r="K18" s="44">
        <f t="shared" si="0"/>
        <v>2.5</v>
      </c>
      <c r="O18" s="5">
        <v>7</v>
      </c>
      <c r="P18" s="6">
        <v>4.5</v>
      </c>
      <c r="Q18" s="8">
        <v>2.0223999999999998</v>
      </c>
      <c r="R18" s="8">
        <v>1.26</v>
      </c>
      <c r="S18" s="8">
        <v>1.26</v>
      </c>
      <c r="T18" s="8">
        <v>1.33251313254895</v>
      </c>
      <c r="V18" s="5">
        <v>7</v>
      </c>
      <c r="W18" s="2">
        <f>M13*1</f>
        <v>7.5</v>
      </c>
      <c r="X18">
        <f>M12*$Q$17</f>
        <v>11.611999999999998</v>
      </c>
      <c r="Y18">
        <f>M11*$Q$18</f>
        <v>0</v>
      </c>
      <c r="AB18" s="44">
        <f t="shared" si="1"/>
        <v>19.112</v>
      </c>
      <c r="AE18">
        <f>M15*$R$14</f>
        <v>0</v>
      </c>
      <c r="AF18">
        <f>M14*$R$15</f>
        <v>1.5400000000000003</v>
      </c>
      <c r="AG18">
        <f>M13*$R$16</f>
        <v>7.35</v>
      </c>
      <c r="AH18">
        <f>M12*$R$17</f>
        <v>6.720000000000001</v>
      </c>
      <c r="AI18">
        <f>M11*$R$18</f>
        <v>0</v>
      </c>
      <c r="AW18" s="44">
        <f t="shared" si="2"/>
        <v>15.610000000000001</v>
      </c>
      <c r="AZ18">
        <f>M15*$S$14</f>
        <v>0</v>
      </c>
      <c r="BA18">
        <f>M14*$S$15</f>
        <v>1.5400000000000003</v>
      </c>
      <c r="BB18">
        <f>M13*$S$16</f>
        <v>7.35</v>
      </c>
      <c r="BC18">
        <f>M12*$S$17</f>
        <v>6.720000000000001</v>
      </c>
      <c r="BD18">
        <f>M11*$S$18</f>
        <v>0</v>
      </c>
      <c r="BR18" s="44">
        <f t="shared" si="3"/>
        <v>15.610000000000001</v>
      </c>
      <c r="BV18">
        <f>M14*$T$15</f>
        <v>0.27137435458216896</v>
      </c>
      <c r="BW18">
        <f>M13*$T$16</f>
        <v>3.1589264420214835</v>
      </c>
      <c r="BX18">
        <f>M12*$T$17</f>
        <v>5.048237868204568</v>
      </c>
      <c r="BY18">
        <f>M11*$T$18</f>
        <v>0</v>
      </c>
      <c r="CM18" s="44">
        <f t="shared" si="4"/>
        <v>8.47853866480822</v>
      </c>
    </row>
    <row r="19" spans="7:91" ht="12.75">
      <c r="G19" s="2">
        <v>3.5</v>
      </c>
      <c r="H19" s="2"/>
      <c r="I19" s="2"/>
      <c r="J19" s="44">
        <v>2.5</v>
      </c>
      <c r="K19" s="44">
        <f t="shared" si="0"/>
        <v>1.25</v>
      </c>
      <c r="O19" s="5">
        <v>8</v>
      </c>
      <c r="P19" s="6">
        <v>5.2</v>
      </c>
      <c r="Q19" s="8">
        <v>2.7224</v>
      </c>
      <c r="R19" s="8">
        <v>1.4560000000000002</v>
      </c>
      <c r="S19" s="8">
        <v>1.4560000000000002</v>
      </c>
      <c r="T19" s="8">
        <v>1.9307144718979004</v>
      </c>
      <c r="V19" s="5">
        <v>8</v>
      </c>
      <c r="W19" s="2">
        <f>M14*1</f>
        <v>2.5</v>
      </c>
      <c r="X19">
        <f>M13*$Q$17</f>
        <v>17.417999999999996</v>
      </c>
      <c r="Y19">
        <f>M12*$Q$18</f>
        <v>10.111999999999998</v>
      </c>
      <c r="Z19">
        <f>M11*$Q$19</f>
        <v>0</v>
      </c>
      <c r="AB19" s="44">
        <f t="shared" si="1"/>
        <v>30.029999999999994</v>
      </c>
      <c r="AF19">
        <f>M15*$R$15</f>
        <v>0</v>
      </c>
      <c r="AG19">
        <f>M14*$R$16</f>
        <v>2.45</v>
      </c>
      <c r="AH19">
        <f>M13*$R$17</f>
        <v>10.08</v>
      </c>
      <c r="AI19">
        <f>M12*$R$18</f>
        <v>6.3</v>
      </c>
      <c r="AJ19">
        <f>M11*$R$19</f>
        <v>0</v>
      </c>
      <c r="AW19" s="44">
        <f t="shared" si="2"/>
        <v>18.830000000000002</v>
      </c>
      <c r="BA19">
        <f>M15*$S$15</f>
        <v>0</v>
      </c>
      <c r="BB19">
        <f>M14*$S$16</f>
        <v>2.45</v>
      </c>
      <c r="BC19">
        <f>M13*$S$17</f>
        <v>10.08</v>
      </c>
      <c r="BD19">
        <f>M12*$S$18</f>
        <v>6.3</v>
      </c>
      <c r="BE19">
        <f>M11*$S$19</f>
        <v>0</v>
      </c>
      <c r="BR19" s="44">
        <f t="shared" si="3"/>
        <v>18.830000000000002</v>
      </c>
      <c r="BV19">
        <f>M15*$T$15</f>
        <v>0</v>
      </c>
      <c r="BW19">
        <f>M14*$T$16</f>
        <v>1.0529754806738278</v>
      </c>
      <c r="BX19">
        <f>M13*$T$17</f>
        <v>7.572356802306852</v>
      </c>
      <c r="BY19">
        <f>M12*$T$18</f>
        <v>6.6625656627447505</v>
      </c>
      <c r="BZ19">
        <f aca="true" t="shared" si="5" ref="BZ19:BZ24">M11*$T$19</f>
        <v>0</v>
      </c>
      <c r="CM19" s="44">
        <f t="shared" si="4"/>
        <v>15.28789794572543</v>
      </c>
    </row>
    <row r="20" spans="7:91" ht="12.75">
      <c r="G20" s="2">
        <v>4</v>
      </c>
      <c r="H20" s="2"/>
      <c r="I20" s="2"/>
      <c r="J20" s="44">
        <v>0</v>
      </c>
      <c r="K20" s="44">
        <f t="shared" si="0"/>
        <v>0</v>
      </c>
      <c r="O20" s="5">
        <v>9</v>
      </c>
      <c r="P20" s="6">
        <v>3.6</v>
      </c>
      <c r="Q20" s="8">
        <v>1.1223999999999998</v>
      </c>
      <c r="R20" s="8">
        <v>1.0080000000000002</v>
      </c>
      <c r="S20" s="8">
        <v>1.0080000000000002</v>
      </c>
      <c r="T20" s="8">
        <v>1.5475912355024022</v>
      </c>
      <c r="V20" s="5">
        <v>9</v>
      </c>
      <c r="W20" s="2">
        <f>M15*1</f>
        <v>0</v>
      </c>
      <c r="X20">
        <f>M14*$Q$17</f>
        <v>5.805999999999999</v>
      </c>
      <c r="Y20">
        <f>M13*$Q$18</f>
        <v>15.167999999999997</v>
      </c>
      <c r="Z20">
        <f>M12*$Q$19</f>
        <v>13.612</v>
      </c>
      <c r="AA20">
        <f>M11*$Q$20</f>
        <v>0</v>
      </c>
      <c r="AB20" s="44">
        <f t="shared" si="1"/>
        <v>34.586</v>
      </c>
      <c r="AG20">
        <f>M15*$R$16</f>
        <v>0</v>
      </c>
      <c r="AH20">
        <f>M14*$R$17</f>
        <v>3.3600000000000003</v>
      </c>
      <c r="AI20">
        <f>M13*$R$18</f>
        <v>9.45</v>
      </c>
      <c r="AJ20">
        <f>M12*$R$19</f>
        <v>7.280000000000001</v>
      </c>
      <c r="AK20">
        <f>M11*$R$20</f>
        <v>0</v>
      </c>
      <c r="AW20" s="44">
        <f t="shared" si="2"/>
        <v>20.09</v>
      </c>
      <c r="BB20">
        <f>M15*$S$16</f>
        <v>0</v>
      </c>
      <c r="BC20">
        <f>M14*$S$17</f>
        <v>3.3600000000000003</v>
      </c>
      <c r="BD20">
        <f>M13*$S$18</f>
        <v>9.45</v>
      </c>
      <c r="BE20">
        <f>M12*$S$19</f>
        <v>7.280000000000001</v>
      </c>
      <c r="BF20">
        <f>M11*$S$20</f>
        <v>0</v>
      </c>
      <c r="BR20" s="44">
        <f t="shared" si="3"/>
        <v>20.09</v>
      </c>
      <c r="BW20">
        <f>M15*$T$16</f>
        <v>0</v>
      </c>
      <c r="BX20">
        <f>M14*$T$17</f>
        <v>2.524118934102284</v>
      </c>
      <c r="BY20">
        <f>M13*$T$18</f>
        <v>9.993848494117126</v>
      </c>
      <c r="BZ20">
        <f t="shared" si="5"/>
        <v>9.653572359489502</v>
      </c>
      <c r="CA20">
        <f>M11*$T$20</f>
        <v>0</v>
      </c>
      <c r="CM20" s="44">
        <f t="shared" si="4"/>
        <v>22.171539787708912</v>
      </c>
    </row>
    <row r="21" spans="15:91" ht="12.75">
      <c r="O21" s="5">
        <v>10</v>
      </c>
      <c r="P21" s="6">
        <v>1.1</v>
      </c>
      <c r="Q21" s="13"/>
      <c r="R21" s="8">
        <v>0.30800000000000005</v>
      </c>
      <c r="S21" s="8">
        <v>0.30800000000000005</v>
      </c>
      <c r="T21" s="8">
        <v>0.5037319496076478</v>
      </c>
      <c r="V21" s="5">
        <v>10</v>
      </c>
      <c r="X21">
        <f>M15*$Q$17</f>
        <v>0</v>
      </c>
      <c r="Y21">
        <f>M14*$Q$18</f>
        <v>5.055999999999999</v>
      </c>
      <c r="Z21">
        <f>M13*$Q$19</f>
        <v>20.418</v>
      </c>
      <c r="AA21">
        <f>M12*$Q$20</f>
        <v>5.611999999999999</v>
      </c>
      <c r="AB21" s="44">
        <f t="shared" si="1"/>
        <v>31.085999999999995</v>
      </c>
      <c r="AH21">
        <f>M15*$R$17</f>
        <v>0</v>
      </c>
      <c r="AI21">
        <f>M14*$R$18</f>
        <v>3.15</v>
      </c>
      <c r="AJ21">
        <f>M13*$R$19</f>
        <v>10.920000000000002</v>
      </c>
      <c r="AK21">
        <f>M12*$R$20</f>
        <v>5.040000000000001</v>
      </c>
      <c r="AL21">
        <f>M11*$R$21</f>
        <v>0</v>
      </c>
      <c r="AW21" s="44">
        <f t="shared" si="2"/>
        <v>19.110000000000003</v>
      </c>
      <c r="BC21">
        <f>M15*$S$17</f>
        <v>0</v>
      </c>
      <c r="BD21">
        <f>M14*$S$18</f>
        <v>3.15</v>
      </c>
      <c r="BE21">
        <f>M13*$S$19</f>
        <v>10.920000000000002</v>
      </c>
      <c r="BF21">
        <f>M12*$S$20</f>
        <v>5.040000000000001</v>
      </c>
      <c r="BG21">
        <f>M11*$S$21</f>
        <v>0</v>
      </c>
      <c r="BR21" s="44">
        <f t="shared" si="3"/>
        <v>19.110000000000003</v>
      </c>
      <c r="BX21">
        <f>M15*$T$17</f>
        <v>0</v>
      </c>
      <c r="BY21">
        <f>M14*$T$18</f>
        <v>3.3312828313723752</v>
      </c>
      <c r="BZ21">
        <f t="shared" si="5"/>
        <v>14.480358539234253</v>
      </c>
      <c r="CA21">
        <f>M12*$T$20</f>
        <v>7.737956177512011</v>
      </c>
      <c r="CB21">
        <f>M11*$T$21</f>
        <v>0</v>
      </c>
      <c r="CM21" s="44">
        <f t="shared" si="4"/>
        <v>25.54959754811864</v>
      </c>
    </row>
    <row r="22" spans="15:91" ht="12.75">
      <c r="O22" s="5">
        <v>11</v>
      </c>
      <c r="P22" s="6">
        <v>0</v>
      </c>
      <c r="Q22" s="13"/>
      <c r="R22" s="8">
        <v>0</v>
      </c>
      <c r="S22" s="8">
        <v>0</v>
      </c>
      <c r="T22" s="8">
        <v>0</v>
      </c>
      <c r="V22" s="5">
        <v>11</v>
      </c>
      <c r="Y22">
        <f>M15*$Q$18</f>
        <v>0</v>
      </c>
      <c r="Z22">
        <f>M14*$Q$19</f>
        <v>6.806</v>
      </c>
      <c r="AA22">
        <f>M13*$Q$20</f>
        <v>8.418</v>
      </c>
      <c r="AB22" s="44">
        <f t="shared" si="1"/>
        <v>15.224</v>
      </c>
      <c r="AI22">
        <f>M15*$R$18</f>
        <v>0</v>
      </c>
      <c r="AJ22">
        <f>M14*$R$19</f>
        <v>3.6400000000000006</v>
      </c>
      <c r="AK22">
        <f>M13*$R$20</f>
        <v>7.560000000000001</v>
      </c>
      <c r="AL22">
        <f>M12*$R$21</f>
        <v>1.5400000000000003</v>
      </c>
      <c r="AW22" s="44">
        <f t="shared" si="2"/>
        <v>12.740000000000004</v>
      </c>
      <c r="BD22">
        <f>M15*$S$18</f>
        <v>0</v>
      </c>
      <c r="BE22">
        <f>M14*$S$19</f>
        <v>3.6400000000000006</v>
      </c>
      <c r="BF22">
        <f>M13*$S$20</f>
        <v>7.560000000000001</v>
      </c>
      <c r="BG22">
        <f>M12*$S$21</f>
        <v>1.5400000000000003</v>
      </c>
      <c r="BR22" s="44">
        <f t="shared" si="3"/>
        <v>12.740000000000004</v>
      </c>
      <c r="BY22">
        <f>M15*$T$18</f>
        <v>0</v>
      </c>
      <c r="BZ22">
        <f t="shared" si="5"/>
        <v>4.826786179744751</v>
      </c>
      <c r="CA22">
        <f>M13*$T$20</f>
        <v>11.606934266268016</v>
      </c>
      <c r="CB22">
        <f>M12*$T$21</f>
        <v>2.518659748038239</v>
      </c>
      <c r="CM22" s="44">
        <f t="shared" si="4"/>
        <v>18.952380194051006</v>
      </c>
    </row>
    <row r="23" spans="15:91" ht="12.75">
      <c r="O23" s="5">
        <v>12</v>
      </c>
      <c r="P23" s="6">
        <v>1</v>
      </c>
      <c r="Q23" s="13"/>
      <c r="R23" s="8">
        <v>0.28</v>
      </c>
      <c r="S23" s="8">
        <v>0.28</v>
      </c>
      <c r="T23" s="8">
        <v>0.46973169533851333</v>
      </c>
      <c r="V23" s="5">
        <v>12</v>
      </c>
      <c r="Z23">
        <f>M15*$Q$19</f>
        <v>0</v>
      </c>
      <c r="AA23">
        <f>M14*$Q$20</f>
        <v>2.8059999999999996</v>
      </c>
      <c r="AB23" s="44">
        <f t="shared" si="1"/>
        <v>2.8059999999999996</v>
      </c>
      <c r="AJ23">
        <f>M15*$R$19</f>
        <v>0</v>
      </c>
      <c r="AK23">
        <f>M14*$R$20</f>
        <v>2.5200000000000005</v>
      </c>
      <c r="AL23">
        <f>M13*$R$21</f>
        <v>2.3100000000000005</v>
      </c>
      <c r="AN23">
        <f>M11*$R$23</f>
        <v>0</v>
      </c>
      <c r="AW23" s="44">
        <f t="shared" si="2"/>
        <v>4.830000000000001</v>
      </c>
      <c r="BE23">
        <f>M15*$S$19</f>
        <v>0</v>
      </c>
      <c r="BF23">
        <f>M14*$S$20</f>
        <v>2.5200000000000005</v>
      </c>
      <c r="BG23">
        <f>M13*$S$21</f>
        <v>2.3100000000000005</v>
      </c>
      <c r="BI23">
        <f>M11*$S$23</f>
        <v>0</v>
      </c>
      <c r="BR23" s="44">
        <f t="shared" si="3"/>
        <v>4.830000000000001</v>
      </c>
      <c r="BZ23">
        <f t="shared" si="5"/>
        <v>0</v>
      </c>
      <c r="CA23">
        <f>M14*$T$20</f>
        <v>3.8689780887560055</v>
      </c>
      <c r="CB23">
        <f>M13*$T$21</f>
        <v>3.7779896220573583</v>
      </c>
      <c r="CD23">
        <f>M11*$T$23</f>
        <v>0</v>
      </c>
      <c r="CM23" s="44">
        <f t="shared" si="4"/>
        <v>7.646967710813364</v>
      </c>
    </row>
    <row r="24" spans="15:91" ht="12.75">
      <c r="O24" s="5">
        <v>13</v>
      </c>
      <c r="P24" s="6">
        <v>0.5</v>
      </c>
      <c r="Q24" s="13"/>
      <c r="R24" s="8">
        <v>0.14</v>
      </c>
      <c r="S24" s="8">
        <v>0.14</v>
      </c>
      <c r="T24" s="8">
        <v>0.23896495937403373</v>
      </c>
      <c r="V24" s="5">
        <v>13</v>
      </c>
      <c r="AA24">
        <f>M15*$Q$20</f>
        <v>0</v>
      </c>
      <c r="AB24" s="44">
        <f t="shared" si="1"/>
        <v>0</v>
      </c>
      <c r="AK24">
        <f>M15*$R$20</f>
        <v>0</v>
      </c>
      <c r="AL24">
        <f>M14*$R$21</f>
        <v>0.7700000000000001</v>
      </c>
      <c r="AN24">
        <f>M12*$R$23</f>
        <v>1.4000000000000001</v>
      </c>
      <c r="AO24">
        <f>M11*$R$24</f>
        <v>0</v>
      </c>
      <c r="AW24" s="44">
        <f t="shared" si="2"/>
        <v>2.1700000000000004</v>
      </c>
      <c r="BF24">
        <f>M15*$S$20</f>
        <v>0</v>
      </c>
      <c r="BG24">
        <f>M14*$S$21</f>
        <v>0.7700000000000001</v>
      </c>
      <c r="BI24">
        <f>M12*$S$23</f>
        <v>1.4000000000000001</v>
      </c>
      <c r="BJ24">
        <f>M11*$S$24</f>
        <v>0</v>
      </c>
      <c r="BR24" s="44">
        <f t="shared" si="3"/>
        <v>2.1700000000000004</v>
      </c>
      <c r="BZ24">
        <f t="shared" si="5"/>
        <v>0</v>
      </c>
      <c r="CA24">
        <f>M15*$T$20</f>
        <v>0</v>
      </c>
      <c r="CB24">
        <f>M14*$T$21</f>
        <v>1.2593298740191194</v>
      </c>
      <c r="CD24">
        <f>M12*$T$23</f>
        <v>2.3486584766925667</v>
      </c>
      <c r="CE24">
        <f>M11*$T$24</f>
        <v>0</v>
      </c>
      <c r="CM24" s="44">
        <f t="shared" si="4"/>
        <v>3.607988350711686</v>
      </c>
    </row>
    <row r="25" spans="15:91" ht="12.75">
      <c r="O25" s="5">
        <v>14</v>
      </c>
      <c r="P25" s="6">
        <v>0.6</v>
      </c>
      <c r="Q25" s="13"/>
      <c r="R25" s="8">
        <v>0.168</v>
      </c>
      <c r="S25" s="8">
        <v>0.168</v>
      </c>
      <c r="T25" s="8">
        <v>0.29028757217145085</v>
      </c>
      <c r="V25" s="5">
        <v>14</v>
      </c>
      <c r="AB25" s="44">
        <f t="shared" si="1"/>
        <v>0</v>
      </c>
      <c r="AL25">
        <f>M15*$R$21</f>
        <v>0</v>
      </c>
      <c r="AN25">
        <f>M13*$R$23</f>
        <v>2.1</v>
      </c>
      <c r="AO25">
        <f>M12*$R$24</f>
        <v>0.7000000000000001</v>
      </c>
      <c r="AP25">
        <f>M11*$R$25</f>
        <v>0</v>
      </c>
      <c r="AW25" s="44">
        <f t="shared" si="2"/>
        <v>2.8000000000000003</v>
      </c>
      <c r="BG25">
        <f>M15*$S$21</f>
        <v>0</v>
      </c>
      <c r="BI25">
        <f>M13*$S$23</f>
        <v>2.1</v>
      </c>
      <c r="BJ25">
        <f>M12*$S$24</f>
        <v>0.7000000000000001</v>
      </c>
      <c r="BK25">
        <f>M11*$S$25</f>
        <v>0</v>
      </c>
      <c r="BR25" s="44">
        <f t="shared" si="3"/>
        <v>2.8000000000000003</v>
      </c>
      <c r="CB25">
        <f>M15*$T$21</f>
        <v>0</v>
      </c>
      <c r="CD25">
        <f>M13*$T$23</f>
        <v>3.52298771503885</v>
      </c>
      <c r="CE25">
        <f>M12*$T$24</f>
        <v>1.1948247968701686</v>
      </c>
      <c r="CF25">
        <f>M11*$T$25</f>
        <v>0</v>
      </c>
      <c r="CM25" s="44">
        <f t="shared" si="4"/>
        <v>4.717812511909019</v>
      </c>
    </row>
    <row r="26" spans="15:91" ht="12.75">
      <c r="O26" s="5">
        <v>15</v>
      </c>
      <c r="P26" s="6">
        <v>0.7</v>
      </c>
      <c r="Q26" s="13"/>
      <c r="R26" s="8">
        <v>0.196</v>
      </c>
      <c r="S26" s="8">
        <v>0.196</v>
      </c>
      <c r="T26" s="8">
        <v>0.3434463383614599</v>
      </c>
      <c r="V26" s="5">
        <v>15</v>
      </c>
      <c r="AB26" s="44">
        <f t="shared" si="1"/>
        <v>0</v>
      </c>
      <c r="AN26">
        <f>M14*$R$23</f>
        <v>0.7000000000000001</v>
      </c>
      <c r="AO26">
        <f>M13*$R$24</f>
        <v>1.05</v>
      </c>
      <c r="AP26">
        <f>M12*$R$25</f>
        <v>0.8400000000000001</v>
      </c>
      <c r="AQ26">
        <f>M11*$R$26</f>
        <v>0</v>
      </c>
      <c r="AW26" s="44">
        <f t="shared" si="2"/>
        <v>2.59</v>
      </c>
      <c r="BI26">
        <f>M14*$S$23</f>
        <v>0.7000000000000001</v>
      </c>
      <c r="BJ26">
        <f>M13*$S$24</f>
        <v>1.05</v>
      </c>
      <c r="BK26">
        <f>M12*$S$25</f>
        <v>0.8400000000000001</v>
      </c>
      <c r="BL26">
        <f>M11*$S$26</f>
        <v>0</v>
      </c>
      <c r="BR26" s="44">
        <f t="shared" si="3"/>
        <v>2.59</v>
      </c>
      <c r="CD26">
        <f>M14*$T$23</f>
        <v>1.1743292383462833</v>
      </c>
      <c r="CE26">
        <f>M13*$T$24</f>
        <v>1.792237195305253</v>
      </c>
      <c r="CF26">
        <f>M12*$T$25</f>
        <v>1.4514378608572542</v>
      </c>
      <c r="CG26">
        <f>M11*$T$26</f>
        <v>0</v>
      </c>
      <c r="CM26" s="44">
        <f t="shared" si="4"/>
        <v>4.4180042945087905</v>
      </c>
    </row>
    <row r="27" spans="15:91" ht="12.75">
      <c r="O27" s="5">
        <v>16</v>
      </c>
      <c r="P27" s="6">
        <v>0.9</v>
      </c>
      <c r="Q27" s="13"/>
      <c r="R27" s="8">
        <v>0.25200000000000006</v>
      </c>
      <c r="S27" s="8">
        <v>0.25200000000000006</v>
      </c>
      <c r="T27" s="8">
        <v>0.44896624478230507</v>
      </c>
      <c r="V27" s="5">
        <v>16</v>
      </c>
      <c r="AB27" s="44">
        <f t="shared" si="1"/>
        <v>0</v>
      </c>
      <c r="AN27">
        <f>M15*$R$23</f>
        <v>0</v>
      </c>
      <c r="AO27">
        <f>M14*$R$24</f>
        <v>0.35000000000000003</v>
      </c>
      <c r="AP27">
        <f>M13*$R$25</f>
        <v>1.26</v>
      </c>
      <c r="AQ27">
        <f>M12*$R$26</f>
        <v>0.98</v>
      </c>
      <c r="AR27">
        <f>M11*$R$27</f>
        <v>0</v>
      </c>
      <c r="AW27" s="44">
        <f t="shared" si="2"/>
        <v>2.59</v>
      </c>
      <c r="BI27">
        <f>M15*$S$23</f>
        <v>0</v>
      </c>
      <c r="BJ27">
        <f>M14*$S$24</f>
        <v>0.35000000000000003</v>
      </c>
      <c r="BK27">
        <f>M13*$S$25</f>
        <v>1.26</v>
      </c>
      <c r="BL27">
        <f>M12*$S$26</f>
        <v>0.98</v>
      </c>
      <c r="BM27">
        <f>M11*$S$27</f>
        <v>0</v>
      </c>
      <c r="BR27" s="44">
        <f t="shared" si="3"/>
        <v>2.59</v>
      </c>
      <c r="CD27">
        <f>M15*$T$23</f>
        <v>0</v>
      </c>
      <c r="CE27">
        <f>M14*$T$24</f>
        <v>0.5974123984350843</v>
      </c>
      <c r="CF27">
        <f>M13*$T$25</f>
        <v>2.1771567912858814</v>
      </c>
      <c r="CG27">
        <f>M12*$T$26</f>
        <v>1.7172316918072994</v>
      </c>
      <c r="CH27">
        <f>M11*$T$27</f>
        <v>0</v>
      </c>
      <c r="CM27" s="44">
        <f t="shared" si="4"/>
        <v>4.491800881528265</v>
      </c>
    </row>
    <row r="28" spans="15:91" ht="12.75">
      <c r="O28" s="5">
        <v>17</v>
      </c>
      <c r="P28" s="6">
        <v>0.2</v>
      </c>
      <c r="Q28" s="13"/>
      <c r="R28" s="8">
        <v>0.05600000000000001</v>
      </c>
      <c r="S28" s="8">
        <v>0.05600000000000001</v>
      </c>
      <c r="T28" s="8">
        <v>0.10087922081356737</v>
      </c>
      <c r="V28" s="5">
        <v>17</v>
      </c>
      <c r="AB28" s="44">
        <f t="shared" si="1"/>
        <v>0</v>
      </c>
      <c r="AO28">
        <f>M15*$R$24</f>
        <v>0</v>
      </c>
      <c r="AP28">
        <f>M14*$R$25</f>
        <v>0.42000000000000004</v>
      </c>
      <c r="AQ28">
        <f>M13*$R$26</f>
        <v>1.47</v>
      </c>
      <c r="AR28">
        <f>M12*$R$27</f>
        <v>1.2600000000000002</v>
      </c>
      <c r="AS28">
        <f>M11*$R$28</f>
        <v>0</v>
      </c>
      <c r="AW28" s="44">
        <f t="shared" si="2"/>
        <v>3.1500000000000004</v>
      </c>
      <c r="BJ28">
        <f>M15*$S$24</f>
        <v>0</v>
      </c>
      <c r="BK28">
        <f>M14*$S$25</f>
        <v>0.42000000000000004</v>
      </c>
      <c r="BL28">
        <f>M13*$S$26</f>
        <v>1.47</v>
      </c>
      <c r="BM28">
        <f>M12*$S$27</f>
        <v>1.2600000000000002</v>
      </c>
      <c r="BN28">
        <f>M11*$S$28</f>
        <v>0</v>
      </c>
      <c r="BR28" s="44">
        <f t="shared" si="3"/>
        <v>3.1500000000000004</v>
      </c>
      <c r="CE28">
        <f>M15*$T$24</f>
        <v>0</v>
      </c>
      <c r="CF28">
        <f>M14*$T$25</f>
        <v>0.7257189304286271</v>
      </c>
      <c r="CG28">
        <f>M13*$T$26</f>
        <v>2.575847537710949</v>
      </c>
      <c r="CH28">
        <f>M12*$T$27</f>
        <v>2.2448312239115253</v>
      </c>
      <c r="CI28">
        <f>M11*$T$28</f>
        <v>0</v>
      </c>
      <c r="CM28" s="44">
        <f t="shared" si="4"/>
        <v>5.546397692051102</v>
      </c>
    </row>
    <row r="29" spans="15:91" ht="12.75">
      <c r="O29" s="5">
        <v>18</v>
      </c>
      <c r="P29" s="6">
        <v>0.3</v>
      </c>
      <c r="Q29" s="13"/>
      <c r="R29" s="8">
        <v>0.084</v>
      </c>
      <c r="S29" s="8">
        <v>0.084</v>
      </c>
      <c r="T29" s="8">
        <v>0.1520643145771352</v>
      </c>
      <c r="V29" s="5">
        <v>18</v>
      </c>
      <c r="AB29" s="44">
        <f t="shared" si="1"/>
        <v>0</v>
      </c>
      <c r="AP29">
        <f>M15*$R$25</f>
        <v>0</v>
      </c>
      <c r="AQ29">
        <f>M14*$R$26</f>
        <v>0.49</v>
      </c>
      <c r="AR29">
        <f>M13*$R$27</f>
        <v>1.8900000000000003</v>
      </c>
      <c r="AS29">
        <f>M12*$R$28</f>
        <v>0.28</v>
      </c>
      <c r="AT29">
        <f>M11*$R$29</f>
        <v>0</v>
      </c>
      <c r="AW29" s="44">
        <f t="shared" si="2"/>
        <v>2.66</v>
      </c>
      <c r="BK29">
        <f>M15*$S$25</f>
        <v>0</v>
      </c>
      <c r="BL29">
        <f>M14*$S$26</f>
        <v>0.49</v>
      </c>
      <c r="BM29">
        <f>M13*$S$27</f>
        <v>1.8900000000000003</v>
      </c>
      <c r="BN29">
        <f>M12*$S$28</f>
        <v>0.28</v>
      </c>
      <c r="BO29">
        <f>M11*$S$29</f>
        <v>0</v>
      </c>
      <c r="BR29" s="44">
        <f t="shared" si="3"/>
        <v>2.66</v>
      </c>
      <c r="CF29">
        <f>M15*$T$25</f>
        <v>0</v>
      </c>
      <c r="CG29">
        <f>M14*$T$26</f>
        <v>0.8586158459036497</v>
      </c>
      <c r="CH29">
        <f>M13*$T$27</f>
        <v>3.367246835867288</v>
      </c>
      <c r="CI29">
        <f>M12*$T$28</f>
        <v>0.5043961040678369</v>
      </c>
      <c r="CJ29">
        <f>M11*$T$29</f>
        <v>0</v>
      </c>
      <c r="CM29" s="44">
        <f t="shared" si="4"/>
        <v>4.730258785838775</v>
      </c>
    </row>
    <row r="30" spans="15:91" ht="12.75">
      <c r="O30" s="5">
        <v>19</v>
      </c>
      <c r="P30" s="6">
        <v>0.1</v>
      </c>
      <c r="Q30" s="13"/>
      <c r="R30" s="8">
        <v>0.028000000000000004</v>
      </c>
      <c r="S30" s="8">
        <v>0.028000000000000004</v>
      </c>
      <c r="T30" s="8">
        <v>0.05088570551242455</v>
      </c>
      <c r="V30" s="5">
        <v>19</v>
      </c>
      <c r="AB30" s="44">
        <f t="shared" si="1"/>
        <v>0</v>
      </c>
      <c r="AQ30">
        <f>M15*$R$26</f>
        <v>0</v>
      </c>
      <c r="AR30">
        <f>M14*$R$27</f>
        <v>0.6300000000000001</v>
      </c>
      <c r="AS30">
        <f>M13*$R$28</f>
        <v>0.42000000000000004</v>
      </c>
      <c r="AT30">
        <f>M12*$R$29</f>
        <v>0.42000000000000004</v>
      </c>
      <c r="AU30">
        <f>M11*$R$30</f>
        <v>0</v>
      </c>
      <c r="AW30" s="44">
        <f t="shared" si="2"/>
        <v>1.4700000000000002</v>
      </c>
      <c r="BL30">
        <f>M15*$S$26</f>
        <v>0</v>
      </c>
      <c r="BM30">
        <f>M14*$S$27</f>
        <v>0.6300000000000001</v>
      </c>
      <c r="BN30">
        <f>M13*$S$28</f>
        <v>0.42000000000000004</v>
      </c>
      <c r="BO30">
        <f>M12*$S$29</f>
        <v>0.42000000000000004</v>
      </c>
      <c r="BP30">
        <f>M11*$S$30</f>
        <v>0</v>
      </c>
      <c r="BR30" s="44">
        <f t="shared" si="3"/>
        <v>1.4700000000000002</v>
      </c>
      <c r="CG30">
        <f>M15*$T$26</f>
        <v>0</v>
      </c>
      <c r="CH30">
        <f>M14*$T$27</f>
        <v>1.1224156119557627</v>
      </c>
      <c r="CI30">
        <f>M13*$T$28</f>
        <v>0.7565941561017553</v>
      </c>
      <c r="CJ30">
        <f>M12*$T$29</f>
        <v>0.760321572885676</v>
      </c>
      <c r="CK30">
        <f>M11*$T$30</f>
        <v>0</v>
      </c>
      <c r="CM30" s="44">
        <f t="shared" si="4"/>
        <v>2.639331340943194</v>
      </c>
    </row>
    <row r="31" spans="15:91" ht="12.75">
      <c r="O31" s="5">
        <v>20</v>
      </c>
      <c r="P31" s="6">
        <v>0.5</v>
      </c>
      <c r="Q31" s="13"/>
      <c r="R31" s="8">
        <v>0.14</v>
      </c>
      <c r="S31" s="8">
        <v>0.14</v>
      </c>
      <c r="T31" s="8">
        <v>0.2558972371388748</v>
      </c>
      <c r="V31" s="5">
        <v>20</v>
      </c>
      <c r="AB31" s="44">
        <f t="shared" si="1"/>
        <v>0</v>
      </c>
      <c r="AR31">
        <f>M15*$R$27</f>
        <v>0</v>
      </c>
      <c r="AS31">
        <f>M14*$R$28</f>
        <v>0.14</v>
      </c>
      <c r="AT31">
        <f>M13*$R$29</f>
        <v>0.63</v>
      </c>
      <c r="AU31">
        <f>M12*$R$30</f>
        <v>0.14</v>
      </c>
      <c r="AV31">
        <f>M11*$R$31</f>
        <v>0</v>
      </c>
      <c r="AW31" s="44">
        <f t="shared" si="2"/>
        <v>0.91</v>
      </c>
      <c r="BM31">
        <f>M15*$S$27</f>
        <v>0</v>
      </c>
      <c r="BN31">
        <f>M14*$S$28</f>
        <v>0.14</v>
      </c>
      <c r="BO31">
        <f>M13*$S$29</f>
        <v>0.63</v>
      </c>
      <c r="BP31">
        <f>M12*$S$30</f>
        <v>0.14</v>
      </c>
      <c r="BQ31">
        <f>M11*$S$31</f>
        <v>0</v>
      </c>
      <c r="BR31" s="44">
        <f t="shared" si="3"/>
        <v>0.91</v>
      </c>
      <c r="CH31">
        <f>M15*$T$27</f>
        <v>0</v>
      </c>
      <c r="CI31">
        <f>M14*$T$28</f>
        <v>0.25219805203391843</v>
      </c>
      <c r="CJ31">
        <f>M13*$T$29</f>
        <v>1.140482359328514</v>
      </c>
      <c r="CK31">
        <f>M12*$T$30</f>
        <v>0.25442852756212275</v>
      </c>
      <c r="CL31">
        <f>M11*$T$31</f>
        <v>0</v>
      </c>
      <c r="CM31" s="44">
        <f t="shared" si="4"/>
        <v>1.6471089389245552</v>
      </c>
    </row>
    <row r="32" spans="15:91" ht="12.75">
      <c r="O32" s="2"/>
      <c r="P32" s="2"/>
      <c r="V32" s="5">
        <v>21</v>
      </c>
      <c r="AB32" s="44">
        <f t="shared" si="1"/>
        <v>0</v>
      </c>
      <c r="AS32">
        <f>M15*$R$28</f>
        <v>0</v>
      </c>
      <c r="AT32">
        <f>M14*$R$29</f>
        <v>0.21000000000000002</v>
      </c>
      <c r="AU32">
        <f>M13*$R$30</f>
        <v>0.21000000000000002</v>
      </c>
      <c r="AV32">
        <f>M12*$R$31</f>
        <v>0.7000000000000001</v>
      </c>
      <c r="AW32" s="44">
        <f t="shared" si="2"/>
        <v>1.12</v>
      </c>
      <c r="BN32">
        <f>M15*$S$28</f>
        <v>0</v>
      </c>
      <c r="BO32">
        <f>M14*$S$29</f>
        <v>0.21000000000000002</v>
      </c>
      <c r="BP32">
        <f>M13*$S$30</f>
        <v>0.21000000000000002</v>
      </c>
      <c r="BQ32">
        <f>M12*$S$31</f>
        <v>0.7000000000000001</v>
      </c>
      <c r="BR32" s="44">
        <f t="shared" si="3"/>
        <v>1.12</v>
      </c>
      <c r="CI32">
        <f>M15*$T$28</f>
        <v>0</v>
      </c>
      <c r="CJ32">
        <f>M14*$T$29</f>
        <v>0.380160786442838</v>
      </c>
      <c r="CK32">
        <f>M13*$T$30</f>
        <v>0.38164279134318413</v>
      </c>
      <c r="CL32">
        <f>M12*$T$31</f>
        <v>1.279486185694374</v>
      </c>
      <c r="CM32" s="44">
        <f t="shared" si="4"/>
        <v>2.041289763480396</v>
      </c>
    </row>
    <row r="33" spans="15:91" ht="12.75">
      <c r="O33" s="7" t="s">
        <v>4</v>
      </c>
      <c r="P33" s="8">
        <f>SUM(P12:P31)</f>
        <v>32.9</v>
      </c>
      <c r="V33" s="5">
        <v>22</v>
      </c>
      <c r="AB33" s="44">
        <f t="shared" si="1"/>
        <v>0</v>
      </c>
      <c r="AT33">
        <f>M15*$R$29</f>
        <v>0</v>
      </c>
      <c r="AU33">
        <f>M14*$R$30</f>
        <v>0.07</v>
      </c>
      <c r="AV33">
        <f>M13*$R$31</f>
        <v>1.05</v>
      </c>
      <c r="AW33" s="44">
        <f t="shared" si="2"/>
        <v>1.12</v>
      </c>
      <c r="BO33">
        <f>M15*$S$29</f>
        <v>0</v>
      </c>
      <c r="BP33">
        <f>M14*$S$30</f>
        <v>0.07</v>
      </c>
      <c r="BQ33">
        <f>M13*$S$31</f>
        <v>1.05</v>
      </c>
      <c r="BR33" s="44">
        <f t="shared" si="3"/>
        <v>1.12</v>
      </c>
      <c r="CJ33">
        <f>M15*$T$29</f>
        <v>0</v>
      </c>
      <c r="CK33">
        <f>M14*$T$30</f>
        <v>0.12721426378106138</v>
      </c>
      <c r="CL33">
        <f>M13*$T$31</f>
        <v>1.919229278541561</v>
      </c>
      <c r="CM33" s="44">
        <f t="shared" si="4"/>
        <v>2.0464435423226224</v>
      </c>
    </row>
    <row r="34" spans="22:91" ht="12.75">
      <c r="V34" s="5">
        <v>23</v>
      </c>
      <c r="AB34" s="44">
        <f t="shared" si="1"/>
        <v>0</v>
      </c>
      <c r="AU34">
        <f>M15*$R$30</f>
        <v>0</v>
      </c>
      <c r="AV34">
        <f>M14*$R$31</f>
        <v>0.35000000000000003</v>
      </c>
      <c r="AW34" s="44">
        <f t="shared" si="2"/>
        <v>0.35000000000000003</v>
      </c>
      <c r="BP34">
        <f>M15*$S$30</f>
        <v>0</v>
      </c>
      <c r="BQ34">
        <f>M14*$S$31</f>
        <v>0.35000000000000003</v>
      </c>
      <c r="BR34" s="44">
        <f t="shared" si="3"/>
        <v>0.35000000000000003</v>
      </c>
      <c r="CK34">
        <f>M15*$T$30</f>
        <v>0</v>
      </c>
      <c r="CL34">
        <f>M14*$T$31</f>
        <v>0.639743092847187</v>
      </c>
      <c r="CM34" s="44">
        <f t="shared" si="4"/>
        <v>0.639743092847187</v>
      </c>
    </row>
    <row r="35" spans="22:91" ht="12.75">
      <c r="V35" s="5">
        <v>24</v>
      </c>
      <c r="AB35" s="44">
        <f t="shared" si="1"/>
        <v>0</v>
      </c>
      <c r="AV35">
        <f>M15*$R$31</f>
        <v>0</v>
      </c>
      <c r="AW35" s="44">
        <f t="shared" si="2"/>
        <v>0</v>
      </c>
      <c r="BQ35">
        <f>M15*$S$31</f>
        <v>0</v>
      </c>
      <c r="BR35" s="44">
        <f t="shared" si="3"/>
        <v>0</v>
      </c>
      <c r="CL35">
        <f>M15*$T$31</f>
        <v>0</v>
      </c>
      <c r="CM35" s="44">
        <f t="shared" si="4"/>
        <v>0</v>
      </c>
    </row>
    <row r="38" ht="12.75">
      <c r="AB38">
        <f>AVERAGE(AB12:AB35)</f>
        <v>5.7435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IATE - EPFL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 PUGIN</dc:creator>
  <cp:keywords/>
  <dc:description/>
  <cp:lastModifiedBy>Picouet</cp:lastModifiedBy>
  <cp:lastPrinted>2000-10-11T10:34:26Z</cp:lastPrinted>
  <dcterms:created xsi:type="dcterms:W3CDTF">2000-10-11T09:53:34Z</dcterms:created>
  <dcterms:modified xsi:type="dcterms:W3CDTF">2003-08-13T11:14:31Z</dcterms:modified>
  <cp:category/>
  <cp:version/>
  <cp:contentType/>
  <cp:contentStatus/>
</cp:coreProperties>
</file>