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5_0.bin" ContentType="application/vnd.openxmlformats-officedocument.oleObject"/>
  <Override PartName="/xl/embeddings/oleObject_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20" windowHeight="12660" activeTab="0"/>
  </bookViews>
  <sheets>
    <sheet name="information" sheetId="1" r:id="rId1"/>
    <sheet name="Données" sheetId="2" r:id="rId2"/>
    <sheet name="Données-Graph" sheetId="3" r:id="rId3"/>
    <sheet name="Relation H -V" sheetId="4" r:id="rId4"/>
    <sheet name="H - V Graph" sheetId="5" r:id="rId5"/>
    <sheet name="SIC" sheetId="6" r:id="rId6"/>
    <sheet name="SIC-Graph" sheetId="7" r:id="rId7"/>
    <sheet name="Q sortant" sheetId="8" r:id="rId8"/>
    <sheet name="Q sortant-graph" sheetId="9" r:id="rId9"/>
    <sheet name="Stock" sheetId="10" r:id="rId10"/>
  </sheets>
  <definedNames>
    <definedName name="_xlnm.Print_Area" localSheetId="7">'Q sortant'!$A$3:$S$36</definedName>
    <definedName name="_xlnm.Print_Area" localSheetId="5">'SIC'!$A$2:$X$44</definedName>
  </definedNames>
  <calcPr fullCalcOnLoad="1"/>
</workbook>
</file>

<file path=xl/sharedStrings.xml><?xml version="1.0" encoding="utf-8"?>
<sst xmlns="http://schemas.openxmlformats.org/spreadsheetml/2006/main" count="113" uniqueCount="82">
  <si>
    <t>Données</t>
  </si>
  <si>
    <t>Les deux prises d'eau sont ouvertes et l'altitude du plan d'eau au temps t0 est de 843.5 m</t>
  </si>
  <si>
    <t>Hydrogramme d'entrée</t>
  </si>
  <si>
    <t xml:space="preserve"> Temps</t>
  </si>
  <si>
    <t>Pas</t>
  </si>
  <si>
    <t>[min]</t>
  </si>
  <si>
    <t>[m3/s]</t>
  </si>
  <si>
    <r>
      <t>Débit entrant   Q = I</t>
    </r>
    <r>
      <rPr>
        <b/>
        <vertAlign val="subscript"/>
        <sz val="10"/>
        <rFont val="Arial"/>
        <family val="2"/>
      </rPr>
      <t>j</t>
    </r>
  </si>
  <si>
    <t>a h^0.5 + b h + c h^2 + d h^3</t>
  </si>
  <si>
    <t>hauteur h</t>
  </si>
  <si>
    <t>Volume V</t>
  </si>
  <si>
    <t>a=</t>
  </si>
  <si>
    <t>[m]</t>
  </si>
  <si>
    <t>[m3]</t>
  </si>
  <si>
    <t>b=</t>
  </si>
  <si>
    <t>c=</t>
  </si>
  <si>
    <t>d=</t>
  </si>
  <si>
    <r>
      <t>Relation Hauteur/Volume V=750 H</t>
    </r>
    <r>
      <rPr>
        <b/>
        <vertAlign val="superscript"/>
        <sz val="16"/>
        <color indexed="10"/>
        <rFont val="Arial"/>
        <family val="2"/>
      </rPr>
      <t>0.5</t>
    </r>
    <r>
      <rPr>
        <b/>
        <sz val="16"/>
        <color indexed="10"/>
        <rFont val="Arial"/>
        <family val="2"/>
      </rPr>
      <t>+500H+75H</t>
    </r>
    <r>
      <rPr>
        <b/>
        <vertAlign val="superscript"/>
        <sz val="16"/>
        <color indexed="10"/>
        <rFont val="Arial"/>
        <family val="2"/>
      </rPr>
      <t>2</t>
    </r>
    <r>
      <rPr>
        <b/>
        <sz val="16"/>
        <color indexed="10"/>
        <rFont val="Arial"/>
        <family val="2"/>
      </rPr>
      <t>+50H</t>
    </r>
    <r>
      <rPr>
        <b/>
        <vertAlign val="superscript"/>
        <sz val="16"/>
        <color indexed="10"/>
        <rFont val="Arial"/>
        <family val="2"/>
      </rPr>
      <t>3</t>
    </r>
  </si>
  <si>
    <t>Tracage de la "Storage Indication Curve"</t>
  </si>
  <si>
    <t>g</t>
  </si>
  <si>
    <t>où Cd =</t>
  </si>
  <si>
    <t>S =</t>
  </si>
  <si>
    <t>[m2]</t>
  </si>
  <si>
    <t>H =</t>
  </si>
  <si>
    <t>h-842</t>
  </si>
  <si>
    <t>Hauteur h</t>
  </si>
  <si>
    <t>H          h-842</t>
  </si>
  <si>
    <t>Débit sortant O</t>
  </si>
  <si>
    <t>pour h &gt; 847 m, on rajoute :</t>
  </si>
  <si>
    <t>où C =</t>
  </si>
  <si>
    <t>m^0.5/s</t>
  </si>
  <si>
    <t>L =</t>
  </si>
  <si>
    <t>m</t>
  </si>
  <si>
    <t>h-847</t>
  </si>
  <si>
    <t>H à to =</t>
  </si>
  <si>
    <t>u</t>
  </si>
  <si>
    <r>
      <t>0.25</t>
    </r>
    <r>
      <rPr>
        <sz val="10"/>
        <rFont val="Symbol"/>
        <family val="1"/>
      </rPr>
      <t>pF</t>
    </r>
    <r>
      <rPr>
        <sz val="10"/>
        <rFont val="Arial"/>
        <family val="2"/>
      </rPr>
      <t>^2 =</t>
    </r>
  </si>
  <si>
    <r>
      <t>x</t>
    </r>
    <r>
      <rPr>
        <sz val="10"/>
        <rFont val="Arial"/>
        <family val="2"/>
      </rPr>
      <t xml:space="preserve"> =</t>
    </r>
  </si>
  <si>
    <r>
      <t xml:space="preserve"> </t>
    </r>
    <r>
      <rPr>
        <b/>
        <sz val="10"/>
        <color indexed="10"/>
        <rFont val="Webdings"/>
        <family val="1"/>
      </rPr>
      <t xml:space="preserve">i </t>
    </r>
    <r>
      <rPr>
        <b/>
        <sz val="10"/>
        <color indexed="10"/>
        <rFont val="Arial"/>
        <family val="2"/>
      </rPr>
      <t>Loi de Vidange des ouvrages Hydrauliques :</t>
    </r>
  </si>
  <si>
    <r>
      <t>2Vj/</t>
    </r>
    <r>
      <rPr>
        <b/>
        <sz val="10"/>
        <rFont val="Symbol"/>
        <family val="1"/>
      </rPr>
      <t>D</t>
    </r>
    <r>
      <rPr>
        <b/>
        <sz val="10"/>
        <rFont val="Arial"/>
        <family val="2"/>
      </rPr>
      <t>t+O</t>
    </r>
  </si>
  <si>
    <t>Calcul de l'hydrogramme acheminé selon la méthode de la "Storage Indication Curve"</t>
  </si>
  <si>
    <t>(altitude du plan d'eau au temps t0 = 843.5 m)</t>
  </si>
  <si>
    <r>
      <t>Q = I</t>
    </r>
    <r>
      <rPr>
        <b/>
        <vertAlign val="subscript"/>
        <sz val="10"/>
        <rFont val="Arial"/>
        <family val="2"/>
      </rPr>
      <t>j</t>
    </r>
  </si>
  <si>
    <r>
      <t>I</t>
    </r>
    <r>
      <rPr>
        <b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>+I</t>
    </r>
    <r>
      <rPr>
        <b/>
        <vertAlign val="subscript"/>
        <sz val="10"/>
        <rFont val="Arial"/>
        <family val="2"/>
      </rPr>
      <t>j+1</t>
    </r>
  </si>
  <si>
    <r>
      <t>2V</t>
    </r>
    <r>
      <rPr>
        <b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>/</t>
    </r>
    <r>
      <rPr>
        <b/>
        <sz val="10"/>
        <rFont val="Symbol"/>
        <family val="1"/>
      </rPr>
      <t>D</t>
    </r>
    <r>
      <rPr>
        <b/>
        <sz val="10"/>
        <rFont val="Arial"/>
        <family val="2"/>
      </rPr>
      <t>t-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j</t>
    </r>
  </si>
  <si>
    <r>
      <t>2V</t>
    </r>
    <r>
      <rPr>
        <b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>/</t>
    </r>
    <r>
      <rPr>
        <b/>
        <sz val="10"/>
        <rFont val="Symbol"/>
        <family val="1"/>
      </rPr>
      <t>D</t>
    </r>
    <r>
      <rPr>
        <b/>
        <sz val="10"/>
        <rFont val="Arial"/>
        <family val="2"/>
      </rPr>
      <t>t +O</t>
    </r>
    <r>
      <rPr>
        <b/>
        <vertAlign val="subscript"/>
        <sz val="10"/>
        <rFont val="Arial"/>
        <family val="2"/>
      </rPr>
      <t>j</t>
    </r>
  </si>
  <si>
    <r>
      <t>O</t>
    </r>
    <r>
      <rPr>
        <b/>
        <vertAlign val="subscript"/>
        <sz val="10"/>
        <rFont val="Arial"/>
        <family val="2"/>
      </rPr>
      <t>j</t>
    </r>
  </si>
  <si>
    <t>Calcul du stock maximum (Ij=Oj)</t>
  </si>
  <si>
    <t>Temps</t>
  </si>
  <si>
    <t>Ij</t>
  </si>
  <si>
    <t>Oj</t>
  </si>
  <si>
    <t>Stock</t>
  </si>
  <si>
    <t>min</t>
  </si>
  <si>
    <t>m3/s</t>
  </si>
  <si>
    <t>m3</t>
  </si>
  <si>
    <t>Information</t>
  </si>
  <si>
    <t>feuille</t>
  </si>
  <si>
    <t>données</t>
  </si>
  <si>
    <t>données de l'exercice</t>
  </si>
  <si>
    <t>données - graphe</t>
  </si>
  <si>
    <t>représentation graphique des données</t>
  </si>
  <si>
    <t>Légende</t>
  </si>
  <si>
    <t>cellule contenant ou devant contenir une formule</t>
  </si>
  <si>
    <t>cellule dont la valeur est à spécifier par l'utilisateur</t>
  </si>
  <si>
    <t>cellule dont la valeur est donnée par le solveur!!</t>
  </si>
  <si>
    <t>SIC-Graph</t>
  </si>
  <si>
    <t>Q sortant</t>
  </si>
  <si>
    <t>Q sortant-graph</t>
  </si>
  <si>
    <t>Relation H - V</t>
  </si>
  <si>
    <t>H - V Graph</t>
  </si>
  <si>
    <t>S I C</t>
  </si>
  <si>
    <t>Calcul pour l'établissement  de la "Storage Indication Curve"</t>
  </si>
  <si>
    <r>
      <t>Relation Hauteur/Volume V=750 H</t>
    </r>
    <r>
      <rPr>
        <b/>
        <vertAlign val="superscript"/>
        <sz val="10"/>
        <rFont val="Arial"/>
        <family val="2"/>
      </rPr>
      <t>0.5</t>
    </r>
    <r>
      <rPr>
        <b/>
        <sz val="10"/>
        <rFont val="Arial"/>
        <family val="2"/>
      </rPr>
      <t>+500H+75H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+50H</t>
    </r>
    <r>
      <rPr>
        <b/>
        <vertAlign val="superscript"/>
        <sz val="10"/>
        <rFont val="Arial"/>
        <family val="2"/>
      </rPr>
      <t>3</t>
    </r>
  </si>
  <si>
    <t>Représentation graphqiue de l'hydrogramme acheminé selon la méthode de la "Storage Indication Curve"</t>
  </si>
  <si>
    <t>Représentation graphqiuede la relation Hauteur/Volume</t>
  </si>
  <si>
    <t>Remarque : Il est à noter que l’expression du débit ci-contre est théoriquement valable uniquement quand la hauteur amont est plus grand que l'ouverture de l'orifice (H&gt;D) et lorsque l’orifice de vidange fonctionne en régime dénoyé</t>
  </si>
  <si>
    <r>
      <t xml:space="preserve"> </t>
    </r>
    <r>
      <rPr>
        <b/>
        <sz val="10"/>
        <color indexed="10"/>
        <rFont val="Webdings"/>
        <family val="1"/>
      </rPr>
      <t xml:space="preserve">i </t>
    </r>
    <r>
      <rPr>
        <b/>
        <sz val="10"/>
        <color indexed="10"/>
        <rFont val="Arial"/>
        <family val="2"/>
      </rPr>
      <t xml:space="preserve">Les valeurs de Oj sont à lire sur le graphique ou le tableau de la Storage Indication Curve </t>
    </r>
  </si>
  <si>
    <t>(ici les valeurs sont estimées avec une fonction de recherche excel)</t>
  </si>
  <si>
    <t>pour h &gt; 842 m :</t>
  </si>
  <si>
    <t>Débit prise Qp</t>
  </si>
  <si>
    <t>Débit évac. Qe</t>
  </si>
  <si>
    <r>
      <t xml:space="preserve"> </t>
    </r>
    <r>
      <rPr>
        <b/>
        <sz val="10"/>
        <color indexed="10"/>
        <rFont val="Webdings"/>
        <family val="1"/>
      </rPr>
      <t xml:space="preserve">i </t>
    </r>
    <r>
      <rPr>
        <b/>
        <sz val="10"/>
        <color indexed="10"/>
        <rFont val="Arial"/>
        <family val="2"/>
      </rPr>
      <t>Les valeurs initiales (colonne 4 et 5) sont à lire sur la courbe SIC</t>
    </r>
  </si>
</sst>
</file>

<file path=xl/styles.xml><?xml version="1.0" encoding="utf-8"?>
<styleSheet xmlns="http://schemas.openxmlformats.org/spreadsheetml/2006/main">
  <numFmts count="3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* #,##0.0_);_(* \(#,##0.0\);_(* &quot;-&quot;??_);_(@_)"/>
    <numFmt numFmtId="174" formatCode="0.00000"/>
    <numFmt numFmtId="175" formatCode="0.000000"/>
    <numFmt numFmtId="176" formatCode="0.0000"/>
    <numFmt numFmtId="177" formatCode="0.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_(* #,##0_);_(* \(#,##0\);_(* &quot;-&quot;??_);_(@_)"/>
    <numFmt numFmtId="182" formatCode="0.0000000"/>
    <numFmt numFmtId="183" formatCode="0.00000000"/>
    <numFmt numFmtId="184" formatCode="&quot;Vrai&quot;;&quot;Vrai&quot;;&quot;Faux&quot;"/>
    <numFmt numFmtId="185" formatCode="&quot;Actif&quot;;&quot;Actif&quot;;&quot;Inactif&quot;"/>
    <numFmt numFmtId="186" formatCode="0.E+00"/>
    <numFmt numFmtId="187" formatCode="##0E+0"/>
    <numFmt numFmtId="188" formatCode="0E+0"/>
    <numFmt numFmtId="189" formatCode="0.0E+0"/>
    <numFmt numFmtId="190" formatCode="#,##0.0"/>
    <numFmt numFmtId="191" formatCode="0.000000000"/>
    <numFmt numFmtId="192" formatCode="0.0000000000"/>
    <numFmt numFmtId="193" formatCode="0.00000000000"/>
    <numFmt numFmtId="194" formatCode="0.00000000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10"/>
      <name val="Arial"/>
      <family val="2"/>
    </font>
    <font>
      <sz val="12"/>
      <name val="NewCenturySchlbk"/>
      <family val="1"/>
    </font>
    <font>
      <b/>
      <vertAlign val="subscript"/>
      <sz val="10"/>
      <name val="Arial"/>
      <family val="2"/>
    </font>
    <font>
      <b/>
      <sz val="12"/>
      <name val="Arial"/>
      <family val="2"/>
    </font>
    <font>
      <sz val="5.5"/>
      <name val="Arial"/>
      <family val="0"/>
    </font>
    <font>
      <b/>
      <vertAlign val="superscript"/>
      <sz val="16"/>
      <color indexed="10"/>
      <name val="Arial"/>
      <family val="2"/>
    </font>
    <font>
      <b/>
      <sz val="14"/>
      <name val="Arial"/>
      <family val="2"/>
    </font>
    <font>
      <b/>
      <sz val="13.75"/>
      <name val="Arial"/>
      <family val="2"/>
    </font>
    <font>
      <sz val="9.75"/>
      <name val="Arial"/>
      <family val="0"/>
    </font>
    <font>
      <sz val="11.75"/>
      <name val="Arial"/>
      <family val="2"/>
    </font>
    <font>
      <sz val="12"/>
      <color indexed="10"/>
      <name val="Wingdings 3"/>
      <family val="1"/>
    </font>
    <font>
      <b/>
      <sz val="10"/>
      <color indexed="10"/>
      <name val="Arial"/>
      <family val="2"/>
    </font>
    <font>
      <sz val="10"/>
      <name val="Symbol"/>
      <family val="1"/>
    </font>
    <font>
      <sz val="10"/>
      <color indexed="10"/>
      <name val="Arial"/>
      <family val="2"/>
    </font>
    <font>
      <i/>
      <sz val="10"/>
      <name val="Webdings"/>
      <family val="1"/>
    </font>
    <font>
      <b/>
      <sz val="10"/>
      <color indexed="10"/>
      <name val="Webdings"/>
      <family val="1"/>
    </font>
    <font>
      <b/>
      <sz val="10"/>
      <name val="Symbol"/>
      <family val="1"/>
    </font>
    <font>
      <b/>
      <sz val="14"/>
      <color indexed="10"/>
      <name val="Wingdings 3"/>
      <family val="1"/>
    </font>
    <font>
      <b/>
      <sz val="14"/>
      <name val="Symbol"/>
      <family val="1"/>
    </font>
    <font>
      <sz val="8"/>
      <name val="Arial"/>
      <family val="0"/>
    </font>
    <font>
      <sz val="12"/>
      <name val="Arial"/>
      <family val="2"/>
    </font>
    <font>
      <sz val="10.25"/>
      <name val="Arial"/>
      <family val="0"/>
    </font>
    <font>
      <b/>
      <vertAlign val="superscript"/>
      <sz val="10"/>
      <name val="Arial"/>
      <family val="2"/>
    </font>
    <font>
      <sz val="11"/>
      <color indexed="10"/>
      <name val="Times New Roman"/>
      <family val="1"/>
    </font>
    <font>
      <sz val="12"/>
      <color indexed="10"/>
      <name val="NewCenturySchlbk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77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1" fontId="0" fillId="3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right"/>
    </xf>
    <xf numFmtId="0" fontId="17" fillId="0" borderId="0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20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9" fillId="0" borderId="0" xfId="0" applyFont="1" applyAlignment="1">
      <alignment/>
    </xf>
    <xf numFmtId="177" fontId="0" fillId="0" borderId="0" xfId="0" applyNumberFormat="1" applyFont="1" applyAlignment="1">
      <alignment horizontal="left"/>
    </xf>
    <xf numFmtId="2" fontId="0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right"/>
    </xf>
    <xf numFmtId="2" fontId="0" fillId="0" borderId="1" xfId="0" applyNumberFormat="1" applyFont="1" applyBorder="1" applyAlignment="1">
      <alignment horizontal="center"/>
    </xf>
    <xf numFmtId="2" fontId="0" fillId="3" borderId="0" xfId="0" applyNumberFormat="1" applyFont="1" applyFill="1" applyBorder="1" applyAlignment="1">
      <alignment horizontal="center"/>
    </xf>
    <xf numFmtId="0" fontId="0" fillId="3" borderId="0" xfId="15" applyNumberFormat="1" applyFont="1" applyFill="1" applyBorder="1" applyAlignment="1">
      <alignment horizontal="center"/>
    </xf>
    <xf numFmtId="2" fontId="0" fillId="3" borderId="0" xfId="15" applyNumberFormat="1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1" fontId="0" fillId="3" borderId="2" xfId="0" applyNumberFormat="1" applyFont="1" applyFill="1" applyBorder="1" applyAlignment="1">
      <alignment horizontal="center"/>
    </xf>
    <xf numFmtId="2" fontId="0" fillId="3" borderId="3" xfId="15" applyNumberFormat="1" applyFont="1" applyFill="1" applyBorder="1" applyAlignment="1">
      <alignment horizontal="center"/>
    </xf>
    <xf numFmtId="177" fontId="0" fillId="3" borderId="0" xfId="0" applyNumberFormat="1" applyFont="1" applyFill="1" applyAlignment="1">
      <alignment horizontal="left"/>
    </xf>
    <xf numFmtId="0" fontId="16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77" fontId="0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 horizontal="center"/>
    </xf>
    <xf numFmtId="17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72" fontId="0" fillId="3" borderId="0" xfId="0" applyNumberFormat="1" applyFill="1" applyAlignment="1">
      <alignment horizontal="center"/>
    </xf>
    <xf numFmtId="172" fontId="7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0" fillId="4" borderId="0" xfId="0" applyFill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0" fillId="0" borderId="0" xfId="15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2" fontId="0" fillId="2" borderId="0" xfId="0" applyNumberFormat="1" applyFill="1" applyAlignment="1">
      <alignment horizontal="center"/>
    </xf>
    <xf numFmtId="2" fontId="0" fillId="2" borderId="0" xfId="0" applyNumberFormat="1" applyFont="1" applyFill="1" applyAlignment="1">
      <alignment horizontal="center"/>
    </xf>
    <xf numFmtId="1" fontId="0" fillId="3" borderId="3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72" fontId="0" fillId="0" borderId="2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2" fontId="7" fillId="0" borderId="0" xfId="0" applyNumberFormat="1" applyFont="1" applyAlignment="1">
      <alignment horizontal="right"/>
    </xf>
    <xf numFmtId="2" fontId="0" fillId="3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172" fontId="0" fillId="2" borderId="0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Hydrogramme entrant </a:t>
            </a:r>
          </a:p>
        </c:rich>
      </c:tx>
      <c:layout>
        <c:manualLayout>
          <c:xMode val="factor"/>
          <c:yMode val="factor"/>
          <c:x val="0.002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08"/>
          <c:w val="0.9615"/>
          <c:h val="0.77075"/>
        </c:manualLayout>
      </c:layout>
      <c:scatterChart>
        <c:scatterStyle val="line"/>
        <c:varyColors val="0"/>
        <c:ser>
          <c:idx val="0"/>
          <c:order val="0"/>
          <c:tx>
            <c:strRef>
              <c:f>Données!$F$8:$F$9</c:f>
              <c:strCache>
                <c:ptCount val="1"/>
                <c:pt idx="0">
                  <c:v>Débit entrant   Q = Ij [m3/s]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Données!$D$10:$D$31</c:f>
              <c:numCache>
                <c:ptCount val="22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</c:numCache>
            </c:numRef>
          </c:xVal>
          <c:yVal>
            <c:numRef>
              <c:f>Données!$F$10:$F$31</c:f>
              <c:numCache>
                <c:ptCount val="22"/>
                <c:pt idx="0">
                  <c:v>0</c:v>
                </c:pt>
                <c:pt idx="1">
                  <c:v>0.85</c:v>
                </c:pt>
                <c:pt idx="2">
                  <c:v>2.125</c:v>
                </c:pt>
                <c:pt idx="3">
                  <c:v>4.42</c:v>
                </c:pt>
                <c:pt idx="4">
                  <c:v>6.715</c:v>
                </c:pt>
                <c:pt idx="5">
                  <c:v>8.33</c:v>
                </c:pt>
                <c:pt idx="6">
                  <c:v>9.605</c:v>
                </c:pt>
                <c:pt idx="7">
                  <c:v>8.67</c:v>
                </c:pt>
                <c:pt idx="8">
                  <c:v>7.055</c:v>
                </c:pt>
                <c:pt idx="9">
                  <c:v>6.375</c:v>
                </c:pt>
                <c:pt idx="10">
                  <c:v>5.78</c:v>
                </c:pt>
                <c:pt idx="11">
                  <c:v>4.675</c:v>
                </c:pt>
                <c:pt idx="12">
                  <c:v>4.42</c:v>
                </c:pt>
                <c:pt idx="13">
                  <c:v>4.08</c:v>
                </c:pt>
                <c:pt idx="14">
                  <c:v>3.74</c:v>
                </c:pt>
                <c:pt idx="15">
                  <c:v>3.315</c:v>
                </c:pt>
                <c:pt idx="16">
                  <c:v>3.06</c:v>
                </c:pt>
                <c:pt idx="17">
                  <c:v>2.72</c:v>
                </c:pt>
                <c:pt idx="18">
                  <c:v>2.21</c:v>
                </c:pt>
                <c:pt idx="19">
                  <c:v>1.785</c:v>
                </c:pt>
                <c:pt idx="20">
                  <c:v>1.275</c:v>
                </c:pt>
                <c:pt idx="21">
                  <c:v>1.105</c:v>
                </c:pt>
              </c:numCache>
            </c:numRef>
          </c:yVal>
          <c:smooth val="0"/>
        </c:ser>
        <c:axId val="54664112"/>
        <c:axId val="22214961"/>
      </c:scatterChart>
      <c:valAx>
        <c:axId val="54664112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temps [jour]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214961"/>
        <c:crosses val="autoZero"/>
        <c:crossBetween val="midCat"/>
        <c:dispUnits/>
      </c:valAx>
      <c:valAx>
        <c:axId val="22214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débit [m3/s]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6641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Relation Hauteur - Volume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75"/>
          <c:w val="0.94325"/>
          <c:h val="0.86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'Relation H -V'!$G$5:$G$6</c:f>
              <c:strCache>
                <c:ptCount val="1"/>
                <c:pt idx="0">
                  <c:v>Volume V [m3]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'Relation H -V'!$F$7:$F$37</c:f>
              <c:numCache>
                <c:ptCount val="3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</c:numCache>
            </c:numRef>
          </c:xVal>
          <c:yVal>
            <c:numRef>
              <c:f>'Relation H -V'!$G$7:$G$37</c:f>
              <c:numCache>
                <c:ptCount val="31"/>
                <c:pt idx="0">
                  <c:v>0</c:v>
                </c:pt>
                <c:pt idx="1">
                  <c:v>438.8101966249684</c:v>
                </c:pt>
                <c:pt idx="2">
                  <c:v>689.5416490252569</c:v>
                </c:pt>
                <c:pt idx="3">
                  <c:v>918.7475019311125</c:v>
                </c:pt>
                <c:pt idx="4">
                  <c:v>1144.4203932499368</c:v>
                </c:pt>
                <c:pt idx="5">
                  <c:v>1375</c:v>
                </c:pt>
                <c:pt idx="6">
                  <c:v>1615.9838362577493</c:v>
                </c:pt>
                <c:pt idx="7">
                  <c:v>1871.6119674649424</c:v>
                </c:pt>
                <c:pt idx="8">
                  <c:v>2145.483298050514</c:v>
                </c:pt>
                <c:pt idx="9">
                  <c:v>2440.8305898749054</c:v>
                </c:pt>
                <c:pt idx="10">
                  <c:v>2760.660171779821</c:v>
                </c:pt>
                <c:pt idx="11">
                  <c:v>3107.8297730643494</c:v>
                </c:pt>
                <c:pt idx="12">
                  <c:v>3485.095003862225</c:v>
                </c:pt>
                <c:pt idx="13">
                  <c:v>3895.1386622447826</c:v>
                </c:pt>
                <c:pt idx="14">
                  <c:v>4340.590039801113</c:v>
                </c:pt>
                <c:pt idx="15">
                  <c:v>4824.038105676658</c:v>
                </c:pt>
                <c:pt idx="16">
                  <c:v>5348.040786499874</c:v>
                </c:pt>
                <c:pt idx="17">
                  <c:v>5915.131668593933</c:v>
                </c:pt>
                <c:pt idx="18">
                  <c:v>6527.824947075771</c:v>
                </c:pt>
                <c:pt idx="19">
                  <c:v>7188.619151721344</c:v>
                </c:pt>
                <c:pt idx="20">
                  <c:v>7900</c:v>
                </c:pt>
                <c:pt idx="21">
                  <c:v>8664.44261489394</c:v>
                </c:pt>
                <c:pt idx="22">
                  <c:v>9484.41327225523</c:v>
                </c:pt>
                <c:pt idx="23">
                  <c:v>10362.37079421454</c:v>
                </c:pt>
                <c:pt idx="24">
                  <c:v>11300.7676725155</c:v>
                </c:pt>
                <c:pt idx="25">
                  <c:v>12302.050983124842</c:v>
                </c:pt>
                <c:pt idx="26">
                  <c:v>13368.66313764871</c:v>
                </c:pt>
                <c:pt idx="27">
                  <c:v>14503.042505793339</c:v>
                </c:pt>
                <c:pt idx="28">
                  <c:v>15707.623934929881</c:v>
                </c:pt>
                <c:pt idx="29">
                  <c:v>16984.839186818845</c:v>
                </c:pt>
                <c:pt idx="30">
                  <c:v>18337.117307087385</c:v>
                </c:pt>
              </c:numCache>
            </c:numRef>
          </c:yVal>
          <c:smooth val="1"/>
        </c:ser>
        <c:axId val="65716922"/>
        <c:axId val="54581387"/>
      </c:scatterChart>
      <c:valAx>
        <c:axId val="65716922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Hauteur d'eau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54581387"/>
        <c:crosses val="autoZero"/>
        <c:crossBetween val="midCat"/>
        <c:dispUnits/>
      </c:valAx>
      <c:valAx>
        <c:axId val="54581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Volume de la Retenue [m3]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6571692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Storage Indication Curve</a:t>
            </a:r>
          </a:p>
        </c:rich>
      </c:tx>
      <c:layout>
        <c:manualLayout>
          <c:xMode val="factor"/>
          <c:yMode val="factor"/>
          <c:x val="-0.00275"/>
          <c:y val="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11"/>
          <c:w val="0.923"/>
          <c:h val="0.8382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SIC!$J$11:$J$211</c:f>
              <c:numCache>
                <c:ptCount val="201"/>
                <c:pt idx="0">
                  <c:v>0</c:v>
                </c:pt>
                <c:pt idx="1">
                  <c:v>0.23628745882434127</c:v>
                </c:pt>
                <c:pt idx="2">
                  <c:v>0.33416092888805765</c:v>
                </c:pt>
                <c:pt idx="3">
                  <c:v>0.4092618838750981</c:v>
                </c:pt>
                <c:pt idx="4">
                  <c:v>0.47257491764868254</c:v>
                </c:pt>
                <c:pt idx="5">
                  <c:v>0.5283548201619096</c:v>
                </c:pt>
                <c:pt idx="6">
                  <c:v>0.5787837067385264</c:v>
                </c:pt>
                <c:pt idx="7">
                  <c:v>0.6251578539726214</c:v>
                </c:pt>
                <c:pt idx="8">
                  <c:v>0.6683218577761153</c:v>
                </c:pt>
                <c:pt idx="9">
                  <c:v>0.7088623764730237</c:v>
                </c:pt>
                <c:pt idx="10">
                  <c:v>0.74720655241817</c:v>
                </c:pt>
                <c:pt idx="11">
                  <c:v>0.783676843586891</c:v>
                </c:pt>
                <c:pt idx="12">
                  <c:v>0.8185237677501962</c:v>
                </c:pt>
                <c:pt idx="13">
                  <c:v>0.8519465485402485</c:v>
                </c:pt>
                <c:pt idx="14">
                  <c:v>0.88410671571214</c:v>
                </c:pt>
                <c:pt idx="15">
                  <c:v>0.9151373929443444</c:v>
                </c:pt>
                <c:pt idx="16">
                  <c:v>0.9451498352973651</c:v>
                </c:pt>
                <c:pt idx="17">
                  <c:v>0.9742381507415427</c:v>
                </c:pt>
                <c:pt idx="18">
                  <c:v>1.002482786664173</c:v>
                </c:pt>
                <c:pt idx="19">
                  <c:v>1.0299531546413314</c:v>
                </c:pt>
                <c:pt idx="20">
                  <c:v>1.0567096403238192</c:v>
                </c:pt>
                <c:pt idx="21">
                  <c:v>1.0828051658313051</c:v>
                </c:pt>
                <c:pt idx="22">
                  <c:v>1.1082864207183198</c:v>
                </c:pt>
                <c:pt idx="23">
                  <c:v>1.133194843593232</c:v>
                </c:pt>
                <c:pt idx="24">
                  <c:v>1.1575674134770528</c:v>
                </c:pt>
                <c:pt idx="25">
                  <c:v>1.1814372941217062</c:v>
                </c:pt>
                <c:pt idx="26">
                  <c:v>1.2048343633625676</c:v>
                </c:pt>
                <c:pt idx="27">
                  <c:v>1.2277856516252943</c:v>
                </c:pt>
                <c:pt idx="28">
                  <c:v>1.2503157079452427</c:v>
                </c:pt>
                <c:pt idx="29">
                  <c:v>1.2724469076280855</c:v>
                </c:pt>
                <c:pt idx="30">
                  <c:v>1.2941997125366482</c:v>
                </c:pt>
                <c:pt idx="31">
                  <c:v>1.3155928926258333</c:v>
                </c:pt>
                <c:pt idx="32">
                  <c:v>1.3366437155522306</c:v>
                </c:pt>
                <c:pt idx="33">
                  <c:v>1.3573681098077033</c:v>
                </c:pt>
                <c:pt idx="34">
                  <c:v>1.3777808057599736</c:v>
                </c:pt>
                <c:pt idx="35">
                  <c:v>1.3978954581506682</c:v>
                </c:pt>
                <c:pt idx="36">
                  <c:v>1.4177247529460475</c:v>
                </c:pt>
                <c:pt idx="37">
                  <c:v>1.4372805009160865</c:v>
                </c:pt>
                <c:pt idx="38">
                  <c:v>1.4565737199027247</c:v>
                </c:pt>
                <c:pt idx="39">
                  <c:v>1.475614707404655</c:v>
                </c:pt>
                <c:pt idx="40">
                  <c:v>1.49441310483634</c:v>
                </c:pt>
                <c:pt idx="41">
                  <c:v>1.5129779545995556</c:v>
                </c:pt>
                <c:pt idx="42">
                  <c:v>1.5313177509262799</c:v>
                </c:pt>
                <c:pt idx="43">
                  <c:v>1.549440485304158</c:v>
                </c:pt>
                <c:pt idx="44">
                  <c:v>1.567353687173782</c:v>
                </c:pt>
                <c:pt idx="45">
                  <c:v>1.5850644604857287</c:v>
                </c:pt>
                <c:pt idx="46">
                  <c:v>1.6025795166208068</c:v>
                </c:pt>
                <c:pt idx="47">
                  <c:v>1.6199052041061675</c:v>
                </c:pt>
                <c:pt idx="48">
                  <c:v>1.6370475355003924</c:v>
                </c:pt>
                <c:pt idx="49">
                  <c:v>1.6540122117703886</c:v>
                </c:pt>
                <c:pt idx="50">
                  <c:v>1.6708046444402882</c:v>
                </c:pt>
                <c:pt idx="51">
                  <c:v>1.6874299757562987</c:v>
                </c:pt>
                <c:pt idx="52">
                  <c:v>1.703893097080497</c:v>
                </c:pt>
                <c:pt idx="53">
                  <c:v>1.7201986657000499</c:v>
                </c:pt>
                <c:pt idx="54">
                  <c:v>1.7363511202155792</c:v>
                </c:pt>
                <c:pt idx="55">
                  <c:v>1.7523546946527584</c:v>
                </c:pt>
                <c:pt idx="56">
                  <c:v>1.76821343142428</c:v>
                </c:pt>
                <c:pt idx="57">
                  <c:v>1.783931193254631</c:v>
                </c:pt>
                <c:pt idx="58">
                  <c:v>1.7995116741673436</c:v>
                </c:pt>
                <c:pt idx="59">
                  <c:v>1.8149584096232676</c:v>
                </c:pt>
                <c:pt idx="60">
                  <c:v>1.8302747858886887</c:v>
                </c:pt>
                <c:pt idx="61">
                  <c:v>1.8454640487036182</c:v>
                </c:pt>
                <c:pt idx="62">
                  <c:v>1.8605293113131045</c:v>
                </c:pt>
                <c:pt idx="63">
                  <c:v>1.875473561917864</c:v>
                </c:pt>
                <c:pt idx="64">
                  <c:v>1.8902996705947301</c:v>
                </c:pt>
                <c:pt idx="65">
                  <c:v>1.9050103957323197</c:v>
                </c:pt>
                <c:pt idx="66">
                  <c:v>1.9196083900227863</c:v>
                </c:pt>
                <c:pt idx="67">
                  <c:v>1.934096206046519</c:v>
                </c:pt>
                <c:pt idx="68">
                  <c:v>1.9484763014830855</c:v>
                </c:pt>
                <c:pt idx="69">
                  <c:v>1.962751043978545</c:v>
                </c:pt>
                <c:pt idx="70">
                  <c:v>1.9769227156964262</c:v>
                </c:pt>
                <c:pt idx="71">
                  <c:v>1.9909935175771412</c:v>
                </c:pt>
                <c:pt idx="72">
                  <c:v>2.004965573328346</c:v>
                </c:pt>
                <c:pt idx="73">
                  <c:v>2.0188409331667336</c:v>
                </c:pt>
                <c:pt idx="74">
                  <c:v>2.032621577329925</c:v>
                </c:pt>
                <c:pt idx="75">
                  <c:v>2.0463094193754903</c:v>
                </c:pt>
                <c:pt idx="76">
                  <c:v>2.059906309282663</c:v>
                </c:pt>
                <c:pt idx="77">
                  <c:v>2.0734140363709765</c:v>
                </c:pt>
                <c:pt idx="78">
                  <c:v>2.08683433204887</c:v>
                </c:pt>
                <c:pt idx="79">
                  <c:v>2.100168872404197</c:v>
                </c:pt>
                <c:pt idx="80">
                  <c:v>2.1134192806476384</c:v>
                </c:pt>
                <c:pt idx="81">
                  <c:v>2.1265871294190712</c:v>
                </c:pt>
                <c:pt idx="82">
                  <c:v>2.1396739429661964</c:v>
                </c:pt>
                <c:pt idx="83">
                  <c:v>2.1526811992039545</c:v>
                </c:pt>
                <c:pt idx="84">
                  <c:v>2.1656103316626103</c:v>
                </c:pt>
                <c:pt idx="85">
                  <c:v>2.178462731331777</c:v>
                </c:pt>
                <c:pt idx="86">
                  <c:v>2.191239748407091</c:v>
                </c:pt>
                <c:pt idx="87">
                  <c:v>2.2039426939457467</c:v>
                </c:pt>
                <c:pt idx="88">
                  <c:v>2.2165728414366397</c:v>
                </c:pt>
                <c:pt idx="89">
                  <c:v>2.229131428290437</c:v>
                </c:pt>
                <c:pt idx="90">
                  <c:v>2.2416196572545104</c:v>
                </c:pt>
                <c:pt idx="91">
                  <c:v>2.254038697757315</c:v>
                </c:pt>
                <c:pt idx="92">
                  <c:v>2.266389687186464</c:v>
                </c:pt>
                <c:pt idx="93">
                  <c:v>2.27867373210445</c:v>
                </c:pt>
                <c:pt idx="94">
                  <c:v>2.2908919094056985</c:v>
                </c:pt>
                <c:pt idx="95">
                  <c:v>2.30304526741837</c:v>
                </c:pt>
                <c:pt idx="96">
                  <c:v>2.3151348269541057</c:v>
                </c:pt>
                <c:pt idx="97">
                  <c:v>2.327161582308689</c:v>
                </c:pt>
                <c:pt idx="98">
                  <c:v>2.3391265022164034</c:v>
                </c:pt>
                <c:pt idx="99">
                  <c:v>2.351030530760673</c:v>
                </c:pt>
                <c:pt idx="100">
                  <c:v>2.3628745882434123</c:v>
                </c:pt>
                <c:pt idx="101">
                  <c:v>2.3708362825753904</c:v>
                </c:pt>
                <c:pt idx="102">
                  <c:v>2.383434812998288</c:v>
                </c:pt>
                <c:pt idx="103">
                  <c:v>2.399051064420371</c:v>
                </c:pt>
                <c:pt idx="104">
                  <c:v>2.417107258836721</c:v>
                </c:pt>
                <c:pt idx="105">
                  <c:v>2.4372694753767203</c:v>
                </c:pt>
                <c:pt idx="106">
                  <c:v>2.4593124126812156</c:v>
                </c:pt>
                <c:pt idx="107">
                  <c:v>2.483070673049953</c:v>
                </c:pt>
                <c:pt idx="108">
                  <c:v>2.5084161070659396</c:v>
                </c:pt>
                <c:pt idx="109">
                  <c:v>2.5352456148166223</c:v>
                </c:pt>
                <c:pt idx="110">
                  <c:v>2.5634739062265686</c:v>
                </c:pt>
                <c:pt idx="111">
                  <c:v>2.593028893087012</c:v>
                </c:pt>
                <c:pt idx="112">
                  <c:v>2.6238485962761455</c:v>
                </c:pt>
                <c:pt idx="113">
                  <c:v>2.6558789820342827</c:v>
                </c:pt>
                <c:pt idx="114">
                  <c:v>2.689072396113336</c:v>
                </c:pt>
                <c:pt idx="115">
                  <c:v>2.723386398865617</c:v>
                </c:pt>
                <c:pt idx="116">
                  <c:v>2.7587828782095856</c:v>
                </c:pt>
                <c:pt idx="117">
                  <c:v>2.7952273603454323</c:v>
                </c:pt>
                <c:pt idx="118">
                  <c:v>2.8326884653288205</c:v>
                </c:pt>
                <c:pt idx="119">
                  <c:v>2.8711374701484935</c:v>
                </c:pt>
                <c:pt idx="120">
                  <c:v>2.9105479536673218</c:v>
                </c:pt>
                <c:pt idx="121">
                  <c:v>2.9508955047452834</c:v>
                </c:pt>
                <c:pt idx="122">
                  <c:v>2.9921574794560897</c:v>
                </c:pt>
                <c:pt idx="123">
                  <c:v>3.034312797790756</c:v>
                </c:pt>
                <c:pt idx="124">
                  <c:v>3.0773417714552873</c:v>
                </c:pt>
                <c:pt idx="125">
                  <c:v>3.1212259571666765</c:v>
                </c:pt>
                <c:pt idx="126">
                  <c:v>3.165948030831781</c:v>
                </c:pt>
                <c:pt idx="127">
                  <c:v>3.211491678565701</c:v>
                </c:pt>
                <c:pt idx="128">
                  <c:v>3.257841502366108</c:v>
                </c:pt>
                <c:pt idx="129">
                  <c:v>3.3049829374232784</c:v>
                </c:pt>
                <c:pt idx="130">
                  <c:v>3.352902179595614</c:v>
                </c:pt>
                <c:pt idx="131">
                  <c:v>3.4015861215385366</c:v>
                </c:pt>
                <c:pt idx="132">
                  <c:v>3.451022295793995</c:v>
                </c:pt>
                <c:pt idx="133">
                  <c:v>3.5011988245748524</c:v>
                </c:pt>
                <c:pt idx="134">
                  <c:v>3.5521043746148346</c:v>
                </c:pt>
                <c:pt idx="135">
                  <c:v>3.6037281168015545</c:v>
                </c:pt>
                <c:pt idx="136">
                  <c:v>3.6560596899983175</c:v>
                </c:pt>
                <c:pt idx="137">
                  <c:v>3.7090891680676212</c:v>
                </c:pt>
                <c:pt idx="138">
                  <c:v>3.762807030487803</c:v>
                </c:pt>
                <c:pt idx="139">
                  <c:v>3.817204135363246</c:v>
                </c:pt>
                <c:pt idx="140">
                  <c:v>3.872271694979931</c:v>
                </c:pt>
                <c:pt idx="141">
                  <c:v>3.9280012536420648</c:v>
                </c:pt>
                <c:pt idx="142">
                  <c:v>3.9843846670463847</c:v>
                </c:pt>
                <c:pt idx="143">
                  <c:v>4.041414083869274</c:v>
                </c:pt>
                <c:pt idx="144">
                  <c:v>4.09908192850493</c:v>
                </c:pt>
                <c:pt idx="145">
                  <c:v>4.157380885299614</c:v>
                </c:pt>
                <c:pt idx="146">
                  <c:v>4.2163038841542155</c:v>
                </c:pt>
                <c:pt idx="147">
                  <c:v>4.275844086839166</c:v>
                </c:pt>
                <c:pt idx="148">
                  <c:v>4.335994874847497</c:v>
                </c:pt>
                <c:pt idx="149">
                  <c:v>4.396749837758369</c:v>
                </c:pt>
                <c:pt idx="150">
                  <c:v>4.458102762558717</c:v>
                </c:pt>
                <c:pt idx="151">
                  <c:v>4.520047623857895</c:v>
                </c:pt>
                <c:pt idx="152">
                  <c:v>4.582578574366591</c:v>
                </c:pt>
                <c:pt idx="153">
                  <c:v>4.645689936561649</c:v>
                </c:pt>
                <c:pt idx="154">
                  <c:v>4.709376194502216</c:v>
                </c:pt>
                <c:pt idx="155">
                  <c:v>4.773631986308727</c:v>
                </c:pt>
                <c:pt idx="156">
                  <c:v>4.838452097270807</c:v>
                </c:pt>
                <c:pt idx="157">
                  <c:v>4.903831452956993</c:v>
                </c:pt>
                <c:pt idx="158">
                  <c:v>4.969765113318422</c:v>
                </c:pt>
                <c:pt idx="159">
                  <c:v>5.036248266727526</c:v>
                </c:pt>
                <c:pt idx="160">
                  <c:v>5.103276224508731</c:v>
                </c:pt>
                <c:pt idx="161">
                  <c:v>5.170844415943835</c:v>
                </c:pt>
                <c:pt idx="162">
                  <c:v>5.23894838311497</c:v>
                </c:pt>
                <c:pt idx="163">
                  <c:v>5.307583776634685</c:v>
                </c:pt>
                <c:pt idx="164">
                  <c:v>5.376746351172265</c:v>
                </c:pt>
                <c:pt idx="165">
                  <c:v>5.446431961369154</c:v>
                </c:pt>
                <c:pt idx="166">
                  <c:v>5.516636558135382</c:v>
                </c:pt>
                <c:pt idx="167">
                  <c:v>5.587356184674565</c:v>
                </c:pt>
                <c:pt idx="168">
                  <c:v>5.658586973336836</c:v>
                </c:pt>
                <c:pt idx="169">
                  <c:v>5.730325142173726</c:v>
                </c:pt>
                <c:pt idx="170">
                  <c:v>5.802566991818261</c:v>
                </c:pt>
                <c:pt idx="171">
                  <c:v>5.875308902687561</c:v>
                </c:pt>
                <c:pt idx="172">
                  <c:v>5.948547331837554</c:v>
                </c:pt>
                <c:pt idx="173">
                  <c:v>6.022278810614358</c:v>
                </c:pt>
                <c:pt idx="174">
                  <c:v>6.096499941940076</c:v>
                </c:pt>
                <c:pt idx="175">
                  <c:v>6.171207397883308</c:v>
                </c:pt>
                <c:pt idx="176">
                  <c:v>6.246397917514927</c:v>
                </c:pt>
                <c:pt idx="177">
                  <c:v>6.322068304359574</c:v>
                </c:pt>
                <c:pt idx="178">
                  <c:v>6.3982154246295195</c:v>
                </c:pt>
                <c:pt idx="179">
                  <c:v>6.474836205042135</c:v>
                </c:pt>
                <c:pt idx="180">
                  <c:v>6.551927630896162</c:v>
                </c:pt>
                <c:pt idx="181">
                  <c:v>6.629486744409258</c:v>
                </c:pt>
                <c:pt idx="182">
                  <c:v>6.707510642607794</c:v>
                </c:pt>
                <c:pt idx="183">
                  <c:v>6.785996475995227</c:v>
                </c:pt>
                <c:pt idx="184">
                  <c:v>6.864941446764226</c:v>
                </c:pt>
                <c:pt idx="185">
                  <c:v>6.944342807250955</c:v>
                </c:pt>
                <c:pt idx="186">
                  <c:v>7.024197858635263</c:v>
                </c:pt>
                <c:pt idx="187">
                  <c:v>7.104503949158156</c:v>
                </c:pt>
                <c:pt idx="188">
                  <c:v>7.185258473120822</c:v>
                </c:pt>
                <c:pt idx="189">
                  <c:v>7.266458869394855</c:v>
                </c:pt>
                <c:pt idx="190">
                  <c:v>7.348102620164157</c:v>
                </c:pt>
                <c:pt idx="191">
                  <c:v>7.430187249903006</c:v>
                </c:pt>
                <c:pt idx="192">
                  <c:v>7.512710323842327</c:v>
                </c:pt>
                <c:pt idx="193">
                  <c:v>7.595669447224823</c:v>
                </c:pt>
                <c:pt idx="194">
                  <c:v>7.679062264043862</c:v>
                </c:pt>
                <c:pt idx="195">
                  <c:v>7.762886456007642</c:v>
                </c:pt>
                <c:pt idx="196">
                  <c:v>7.847139741733677</c:v>
                </c:pt>
                <c:pt idx="197">
                  <c:v>7.931819875406453</c:v>
                </c:pt>
                <c:pt idx="198">
                  <c:v>8.016924646234182</c:v>
                </c:pt>
                <c:pt idx="199">
                  <c:v>8.102451877365421</c:v>
                </c:pt>
                <c:pt idx="200">
                  <c:v>8.188399425027459</c:v>
                </c:pt>
              </c:numCache>
            </c:numRef>
          </c:xVal>
          <c:yVal>
            <c:numRef>
              <c:f>SIC!$K$11:$K$211</c:f>
              <c:numCache>
                <c:ptCount val="201"/>
                <c:pt idx="0">
                  <c:v>0</c:v>
                </c:pt>
                <c:pt idx="1">
                  <c:v>0.8792836198656242</c:v>
                </c:pt>
                <c:pt idx="2">
                  <c:v>1.2940636772629697</c:v>
                </c:pt>
                <c:pt idx="3">
                  <c:v>1.633695220426273</c:v>
                </c:pt>
                <c:pt idx="4">
                  <c:v>1.935275573064411</c:v>
                </c:pt>
                <c:pt idx="5">
                  <c:v>2.21325065349426</c:v>
                </c:pt>
                <c:pt idx="6">
                  <c:v>2.475090100500311</c:v>
                </c:pt>
                <c:pt idx="7">
                  <c:v>2.725281966412914</c:v>
                </c:pt>
                <c:pt idx="8">
                  <c:v>2.9667940211922113</c:v>
                </c:pt>
                <c:pt idx="9">
                  <c:v>3.2017258595962876</c:v>
                </c:pt>
                <c:pt idx="10">
                  <c:v>3.431640172049473</c:v>
                </c:pt>
                <c:pt idx="11">
                  <c:v>3.65774729869225</c:v>
                </c:pt>
                <c:pt idx="12">
                  <c:v>3.8810154408518525</c:v>
                </c:pt>
                <c:pt idx="13">
                  <c:v>4.102240152279333</c:v>
                </c:pt>
                <c:pt idx="14">
                  <c:v>4.322090115378271</c:v>
                </c:pt>
                <c:pt idx="15">
                  <c:v>4.541138402402871</c:v>
                </c:pt>
                <c:pt idx="16">
                  <c:v>4.759884479461068</c:v>
                </c:pt>
                <c:pt idx="17">
                  <c:v>4.978770098395153</c:v>
                </c:pt>
                <c:pt idx="18">
                  <c:v>5.198191031787314</c:v>
                </c:pt>
                <c:pt idx="19">
                  <c:v>5.41850590750689</c:v>
                </c:pt>
                <c:pt idx="20">
                  <c:v>5.640042973653591</c:v>
                </c:pt>
                <c:pt idx="21">
                  <c:v>5.863105357317421</c:v>
                </c:pt>
                <c:pt idx="22">
                  <c:v>6.08797520780635</c:v>
                </c:pt>
                <c:pt idx="23">
                  <c:v>6.314917000613211</c:v>
                </c:pt>
                <c:pt idx="24">
                  <c:v>6.544180200998378</c:v>
                </c:pt>
                <c:pt idx="25">
                  <c:v>6.7760014326583455</c:v>
                </c:pt>
                <c:pt idx="26">
                  <c:v>7.0106062594387115</c:v>
                </c:pt>
                <c:pt idx="27">
                  <c:v>7.248210661275541</c:v>
                </c:pt>
                <c:pt idx="28">
                  <c:v>7.489022266156111</c:v>
                </c:pt>
                <c:pt idx="29">
                  <c:v>7.733241385653583</c:v>
                </c:pt>
                <c:pt idx="30">
                  <c:v>7.9810618910093964</c:v>
                </c:pt>
                <c:pt idx="31">
                  <c:v>8.232671958783133</c:v>
                </c:pt>
                <c:pt idx="32">
                  <c:v>8.488254709047053</c:v>
                </c:pt>
                <c:pt idx="33">
                  <c:v>8.747988754466743</c:v>
                </c:pt>
                <c:pt idx="34">
                  <c:v>9.012048675020358</c:v>
                </c:pt>
                <c:pt idx="35">
                  <c:v>9.280605430306752</c:v>
                </c:pt>
                <c:pt idx="36">
                  <c:v>9.553826719187352</c:v>
                </c:pt>
                <c:pt idx="37">
                  <c:v>9.831877294757827</c:v>
                </c:pt>
                <c:pt idx="38">
                  <c:v>10.114919241249405</c:v>
                </c:pt>
                <c:pt idx="39">
                  <c:v>10.403112218337245</c:v>
                </c:pt>
                <c:pt idx="40">
                  <c:v>10.696613677425649</c:v>
                </c:pt>
                <c:pt idx="41">
                  <c:v>10.995579053741412</c:v>
                </c:pt>
                <c:pt idx="42">
                  <c:v>11.30016193746259</c:v>
                </c:pt>
                <c:pt idx="43">
                  <c:v>11.610514226613072</c:v>
                </c:pt>
                <c:pt idx="44">
                  <c:v>11.926786264042882</c:v>
                </c:pt>
                <c:pt idx="45">
                  <c:v>12.24912696047313</c:v>
                </c:pt>
                <c:pt idx="46">
                  <c:v>12.577683905300098</c:v>
                </c:pt>
                <c:pt idx="47">
                  <c:v>12.912603466614756</c:v>
                </c:pt>
                <c:pt idx="48">
                  <c:v>13.254030881693502</c:v>
                </c:pt>
                <c:pt idx="49">
                  <c:v>13.602110339046778</c:v>
                </c:pt>
                <c:pt idx="50">
                  <c:v>13.956985052968562</c:v>
                </c:pt>
                <c:pt idx="51">
                  <c:v>14.318797331407948</c:v>
                </c:pt>
                <c:pt idx="52">
                  <c:v>14.687688637879598</c:v>
                </c:pt>
                <c:pt idx="53">
                  <c:v>15.063799648040783</c:v>
                </c:pt>
                <c:pt idx="54">
                  <c:v>15.447270301486098</c:v>
                </c:pt>
                <c:pt idx="55">
                  <c:v>15.838239849244726</c:v>
                </c:pt>
                <c:pt idx="56">
                  <c:v>16.2368468974083</c:v>
                </c:pt>
                <c:pt idx="57">
                  <c:v>16.6432294472677</c:v>
                </c:pt>
                <c:pt idx="58">
                  <c:v>17.057524932294363</c:v>
                </c:pt>
                <c:pt idx="59">
                  <c:v>17.479870252263964</c:v>
                </c:pt>
                <c:pt idx="60">
                  <c:v>17.910401804787995</c:v>
                </c:pt>
                <c:pt idx="61">
                  <c:v>18.34925551448979</c:v>
                </c:pt>
                <c:pt idx="62">
                  <c:v>18.796566860036574</c:v>
                </c:pt>
                <c:pt idx="63">
                  <c:v>19.25247089921706</c:v>
                </c:pt>
                <c:pt idx="64">
                  <c:v>19.717102292234536</c:v>
                </c:pt>
                <c:pt idx="65">
                  <c:v>20.190595323368246</c:v>
                </c:pt>
                <c:pt idx="66">
                  <c:v>20.673083921140663</c:v>
                </c:pt>
                <c:pt idx="67">
                  <c:v>21.164701677114607</c:v>
                </c:pt>
                <c:pt idx="68">
                  <c:v>21.665581863432482</c:v>
                </c:pt>
                <c:pt idx="69">
                  <c:v>22.175857449198794</c:v>
                </c:pt>
                <c:pt idx="70">
                  <c:v>22.695661115798018</c:v>
                </c:pt>
                <c:pt idx="71">
                  <c:v>23.225125271231068</c:v>
                </c:pt>
                <c:pt idx="72">
                  <c:v>23.76438206354619</c:v>
                </c:pt>
                <c:pt idx="73">
                  <c:v>24.313563393433224</c:v>
                </c:pt>
                <c:pt idx="74">
                  <c:v>24.872800926044036</c:v>
                </c:pt>
                <c:pt idx="75">
                  <c:v>25.4422261020965</c:v>
                </c:pt>
                <c:pt idx="76">
                  <c:v>26.021970148314317</c:v>
                </c:pt>
                <c:pt idx="77">
                  <c:v>26.6121640872507</c:v>
                </c:pt>
                <c:pt idx="78">
                  <c:v>27.212938746539695</c:v>
                </c:pt>
                <c:pt idx="79">
                  <c:v>27.824424767615444</c:v>
                </c:pt>
                <c:pt idx="80">
                  <c:v>28.446752613936255</c:v>
                </c:pt>
                <c:pt idx="81">
                  <c:v>29.080052578747505</c:v>
                </c:pt>
                <c:pt idx="82">
                  <c:v>29.724454792414512</c:v>
                </c:pt>
                <c:pt idx="83">
                  <c:v>30.380089229354184</c:v>
                </c:pt>
                <c:pt idx="84">
                  <c:v>31.047085714592</c:v>
                </c:pt>
                <c:pt idx="85">
                  <c:v>31.725573929968615</c:v>
                </c:pt>
                <c:pt idx="86">
                  <c:v>32.415683420018915</c:v>
                </c:pt>
                <c:pt idx="87">
                  <c:v>33.1175435975443</c:v>
                </c:pt>
                <c:pt idx="88">
                  <c:v>33.83128374889747</c:v>
                </c:pt>
                <c:pt idx="89">
                  <c:v>34.5570330389978</c:v>
                </c:pt>
                <c:pt idx="90">
                  <c:v>35.29492051609373</c:v>
                </c:pt>
                <c:pt idx="91">
                  <c:v>36.0450751162878</c:v>
                </c:pt>
                <c:pt idx="92">
                  <c:v>36.8076256678383</c:v>
                </c:pt>
                <c:pt idx="93">
                  <c:v>37.58270089525136</c:v>
                </c:pt>
                <c:pt idx="94">
                  <c:v>38.37042942317522</c:v>
                </c:pt>
                <c:pt idx="95">
                  <c:v>39.17093978010887</c:v>
                </c:pt>
                <c:pt idx="96">
                  <c:v>39.984360401935234</c:v>
                </c:pt>
                <c:pt idx="97">
                  <c:v>40.810819635289235</c:v>
                </c:pt>
                <c:pt idx="98">
                  <c:v>41.65044574077004</c:v>
                </c:pt>
                <c:pt idx="99">
                  <c:v>42.50336689600609</c:v>
                </c:pt>
                <c:pt idx="100">
                  <c:v>43.36971119858122</c:v>
                </c:pt>
                <c:pt idx="101">
                  <c:v>43.55020210397508</c:v>
                </c:pt>
                <c:pt idx="102">
                  <c:v>43.73587527193333</c:v>
                </c:pt>
                <c:pt idx="103">
                  <c:v>43.925112604088014</c:v>
                </c:pt>
                <c:pt idx="104">
                  <c:v>44.117337338997004</c:v>
                </c:pt>
                <c:pt idx="105">
                  <c:v>44.312216572190735</c:v>
                </c:pt>
                <c:pt idx="106">
                  <c:v>44.50952601894792</c:v>
                </c:pt>
                <c:pt idx="107">
                  <c:v>44.709101297647685</c:v>
                </c:pt>
                <c:pt idx="108">
                  <c:v>44.91081527519031</c:v>
                </c:pt>
                <c:pt idx="109">
                  <c:v>45.11456586782108</c:v>
                </c:pt>
                <c:pt idx="110">
                  <c:v>45.32026880146222</c:v>
                </c:pt>
                <c:pt idx="111">
                  <c:v>45.527853004147225</c:v>
                </c:pt>
                <c:pt idx="112">
                  <c:v>45.737257512433246</c:v>
                </c:pt>
                <c:pt idx="113">
                  <c:v>45.94842930848522</c:v>
                </c:pt>
                <c:pt idx="114">
                  <c:v>46.161321753821696</c:v>
                </c:pt>
                <c:pt idx="115">
                  <c:v>46.375893424402825</c:v>
                </c:pt>
                <c:pt idx="116">
                  <c:v>46.59210722400723</c:v>
                </c:pt>
                <c:pt idx="117">
                  <c:v>46.80992969412699</c:v>
                </c:pt>
                <c:pt idx="118">
                  <c:v>47.02933047036303</c:v>
                </c:pt>
                <c:pt idx="119">
                  <c:v>47.25028184509259</c:v>
                </c:pt>
                <c:pt idx="120">
                  <c:v>47.47275841240963</c:v>
                </c:pt>
                <c:pt idx="121">
                  <c:v>47.6967367766651</c:v>
                </c:pt>
                <c:pt idx="122">
                  <c:v>47.922195308850334</c:v>
                </c:pt>
                <c:pt idx="123">
                  <c:v>48.149113944134854</c:v>
                </c:pt>
                <c:pt idx="124">
                  <c:v>48.3774740092477</c:v>
                </c:pt>
                <c:pt idx="125">
                  <c:v>48.60725807577258</c:v>
                </c:pt>
                <c:pt idx="126">
                  <c:v>48.83844983475056</c:v>
                </c:pt>
                <c:pt idx="127">
                  <c:v>49.07103398685226</c:v>
                </c:pt>
                <c:pt idx="128">
                  <c:v>49.30499614889935</c:v>
                </c:pt>
                <c:pt idx="129">
                  <c:v>49.54032277075164</c:v>
                </c:pt>
                <c:pt idx="130">
                  <c:v>49.77700106278183</c:v>
                </c:pt>
                <c:pt idx="131">
                  <c:v>50.01501893243464</c:v>
                </c:pt>
                <c:pt idx="132">
                  <c:v>50.2543649264572</c:v>
                </c:pt>
                <c:pt idx="133">
                  <c:v>50.49502818154339</c:v>
                </c:pt>
                <c:pt idx="134">
                  <c:v>50.736998378754585</c:v>
                </c:pt>
                <c:pt idx="135">
                  <c:v>50.98026570315169</c:v>
                </c:pt>
                <c:pt idx="136">
                  <c:v>51.22482080805379</c:v>
                </c:pt>
                <c:pt idx="137">
                  <c:v>51.47065478118935</c:v>
                </c:pt>
                <c:pt idx="138">
                  <c:v>51.717759116186045</c:v>
                </c:pt>
                <c:pt idx="139">
                  <c:v>51.96612568514497</c:v>
                </c:pt>
                <c:pt idx="140">
                  <c:v>52.215746714195355</c:v>
                </c:pt>
                <c:pt idx="141">
                  <c:v>52.466614761774615</c:v>
                </c:pt>
                <c:pt idx="142">
                  <c:v>52.718722697116974</c:v>
                </c:pt>
                <c:pt idx="143">
                  <c:v>52.97206368272711</c:v>
                </c:pt>
                <c:pt idx="144">
                  <c:v>53.22663115667567</c:v>
                </c:pt>
                <c:pt idx="145">
                  <c:v>53.48241881683262</c:v>
                </c:pt>
                <c:pt idx="146">
                  <c:v>53.73942060691988</c:v>
                </c:pt>
                <c:pt idx="147">
                  <c:v>53.99763070192725</c:v>
                </c:pt>
                <c:pt idx="148">
                  <c:v>54.257043496865265</c:v>
                </c:pt>
                <c:pt idx="149">
                  <c:v>54.517653594679444</c:v>
                </c:pt>
                <c:pt idx="150">
                  <c:v>54.77945579557092</c:v>
                </c:pt>
                <c:pt idx="151">
                  <c:v>55.04244508766797</c:v>
                </c:pt>
                <c:pt idx="152">
                  <c:v>55.30661663659241</c:v>
                </c:pt>
                <c:pt idx="153">
                  <c:v>55.57196577803764</c:v>
                </c:pt>
                <c:pt idx="154">
                  <c:v>55.83848800912881</c:v>
                </c:pt>
                <c:pt idx="155">
                  <c:v>56.106178980900765</c:v>
                </c:pt>
                <c:pt idx="156">
                  <c:v>56.37503449186953</c:v>
                </c:pt>
                <c:pt idx="157">
                  <c:v>56.645050480216014</c:v>
                </c:pt>
                <c:pt idx="158">
                  <c:v>56.91622301881644</c:v>
                </c:pt>
                <c:pt idx="159">
                  <c:v>57.18854830881825</c:v>
                </c:pt>
                <c:pt idx="160">
                  <c:v>57.46202267416972</c:v>
                </c:pt>
                <c:pt idx="161">
                  <c:v>57.736642557095834</c:v>
                </c:pt>
                <c:pt idx="162">
                  <c:v>58.012404512001424</c:v>
                </c:pt>
                <c:pt idx="163">
                  <c:v>58.28930520214173</c:v>
                </c:pt>
                <c:pt idx="164">
                  <c:v>58.56734139467905</c:v>
                </c:pt>
                <c:pt idx="165">
                  <c:v>58.846509956597046</c:v>
                </c:pt>
                <c:pt idx="166">
                  <c:v>59.12680785147458</c:v>
                </c:pt>
                <c:pt idx="167">
                  <c:v>59.40823213455704</c:v>
                </c:pt>
                <c:pt idx="168">
                  <c:v>59.690779950563574</c:v>
                </c:pt>
                <c:pt idx="169">
                  <c:v>59.97444852976536</c:v>
                </c:pt>
                <c:pt idx="170">
                  <c:v>60.25923518486458</c:v>
                </c:pt>
                <c:pt idx="171">
                  <c:v>60.54513730868136</c:v>
                </c:pt>
                <c:pt idx="172">
                  <c:v>60.8321523700409</c:v>
                </c:pt>
                <c:pt idx="173">
                  <c:v>61.12027791239302</c:v>
                </c:pt>
                <c:pt idx="174">
                  <c:v>61.409511550614376</c:v>
                </c:pt>
                <c:pt idx="175">
                  <c:v>61.699850968577955</c:v>
                </c:pt>
                <c:pt idx="176">
                  <c:v>61.99129391749996</c:v>
                </c:pt>
                <c:pt idx="177">
                  <c:v>62.283838212409854</c:v>
                </c:pt>
                <c:pt idx="178">
                  <c:v>62.5774817313664</c:v>
                </c:pt>
                <c:pt idx="179">
                  <c:v>62.872222412784424</c:v>
                </c:pt>
                <c:pt idx="180">
                  <c:v>63.16805825351009</c:v>
                </c:pt>
                <c:pt idx="181">
                  <c:v>63.46498730765671</c:v>
                </c:pt>
                <c:pt idx="182">
                  <c:v>63.76300768349877</c:v>
                </c:pt>
                <c:pt idx="183">
                  <c:v>64.0621175431367</c:v>
                </c:pt>
                <c:pt idx="184">
                  <c:v>64.36231510021125</c:v>
                </c:pt>
                <c:pt idx="185">
                  <c:v>64.66359861835664</c:v>
                </c:pt>
                <c:pt idx="186">
                  <c:v>64.96596641040627</c:v>
                </c:pt>
                <c:pt idx="187">
                  <c:v>65.2694168356</c:v>
                </c:pt>
                <c:pt idx="188">
                  <c:v>65.57394829959397</c:v>
                </c:pt>
                <c:pt idx="189">
                  <c:v>65.87955925246581</c:v>
                </c:pt>
                <c:pt idx="190">
                  <c:v>66.18624818745545</c:v>
                </c:pt>
                <c:pt idx="191">
                  <c:v>66.4940136404559</c:v>
                </c:pt>
                <c:pt idx="192">
                  <c:v>66.80285418745491</c:v>
                </c:pt>
                <c:pt idx="193">
                  <c:v>67.11276844481523</c:v>
                </c:pt>
                <c:pt idx="194">
                  <c:v>67.42375506750135</c:v>
                </c:pt>
                <c:pt idx="195">
                  <c:v>67.73581274804252</c:v>
                </c:pt>
                <c:pt idx="196">
                  <c:v>68.04894021624717</c:v>
                </c:pt>
                <c:pt idx="197">
                  <c:v>68.36313623682149</c:v>
                </c:pt>
                <c:pt idx="198">
                  <c:v>68.6783996098657</c:v>
                </c:pt>
                <c:pt idx="199">
                  <c:v>68.9947291692715</c:v>
                </c:pt>
                <c:pt idx="200">
                  <c:v>69.31212378185893</c:v>
                </c:pt>
              </c:numCache>
            </c:numRef>
          </c:yVal>
          <c:smooth val="1"/>
        </c:ser>
        <c:axId val="21470436"/>
        <c:axId val="59016197"/>
      </c:scatterChart>
      <c:valAx>
        <c:axId val="2147043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O  (m3/s)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016197"/>
        <c:crosses val="autoZero"/>
        <c:crossBetween val="midCat"/>
        <c:dispUnits/>
        <c:majorUnit val="1"/>
        <c:minorUnit val="0.25"/>
      </c:valAx>
      <c:valAx>
        <c:axId val="5901619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2Vj/</a:t>
                </a:r>
                <a:r>
                  <a:rPr lang="en-US" cap="none" sz="1400" b="1" i="0" u="none" baseline="0"/>
                  <a:t>D</a:t>
                </a: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t+O  (m3/s)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1470436"/>
        <c:crosses val="autoZero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Hydrogramme entrant et laminé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4975"/>
          <c:w val="0.96275"/>
          <c:h val="0.87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'Q sortant'!$E$9:$E$10</c:f>
              <c:strCache>
                <c:ptCount val="1"/>
                <c:pt idx="0">
                  <c:v>Q = Ij [m3/s]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 sortant'!$D$11:$D$33</c:f>
              <c:numCache>
                <c:ptCount val="2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</c:numCache>
            </c:numRef>
          </c:xVal>
          <c:yVal>
            <c:numRef>
              <c:f>'Q sortant'!$E$11:$E$33</c:f>
              <c:numCache>
                <c:ptCount val="23"/>
                <c:pt idx="0">
                  <c:v>0</c:v>
                </c:pt>
                <c:pt idx="1">
                  <c:v>0.85</c:v>
                </c:pt>
                <c:pt idx="2">
                  <c:v>2.125</c:v>
                </c:pt>
                <c:pt idx="3">
                  <c:v>4.42</c:v>
                </c:pt>
                <c:pt idx="4">
                  <c:v>6.715</c:v>
                </c:pt>
                <c:pt idx="5">
                  <c:v>8.33</c:v>
                </c:pt>
                <c:pt idx="6">
                  <c:v>9.605</c:v>
                </c:pt>
                <c:pt idx="7">
                  <c:v>8.67</c:v>
                </c:pt>
                <c:pt idx="8">
                  <c:v>7.055</c:v>
                </c:pt>
                <c:pt idx="9">
                  <c:v>6.375</c:v>
                </c:pt>
                <c:pt idx="10">
                  <c:v>5.78</c:v>
                </c:pt>
                <c:pt idx="11">
                  <c:v>4.675</c:v>
                </c:pt>
                <c:pt idx="12">
                  <c:v>4.42</c:v>
                </c:pt>
                <c:pt idx="13">
                  <c:v>4.08</c:v>
                </c:pt>
                <c:pt idx="14">
                  <c:v>3.74</c:v>
                </c:pt>
                <c:pt idx="15">
                  <c:v>3.315</c:v>
                </c:pt>
                <c:pt idx="16">
                  <c:v>3.06</c:v>
                </c:pt>
                <c:pt idx="17">
                  <c:v>2.72</c:v>
                </c:pt>
                <c:pt idx="18">
                  <c:v>2.21</c:v>
                </c:pt>
                <c:pt idx="19">
                  <c:v>1.785</c:v>
                </c:pt>
                <c:pt idx="20">
                  <c:v>1.275</c:v>
                </c:pt>
                <c:pt idx="21">
                  <c:v>1.105</c:v>
                </c:pt>
                <c:pt idx="22">
                  <c:v>0.935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'Q sortant'!$I$9:$I$10</c:f>
              <c:strCache>
                <c:ptCount val="1"/>
                <c:pt idx="0">
                  <c:v>Oj [m3/s]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 sortant'!$D$11:$D$33</c:f>
              <c:numCache>
                <c:ptCount val="2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</c:numCache>
            </c:numRef>
          </c:xVal>
          <c:yVal>
            <c:numRef>
              <c:f>'Q sortant'!$I$11:$I$33</c:f>
              <c:numCache>
                <c:ptCount val="23"/>
                <c:pt idx="0">
                  <c:v>1.29</c:v>
                </c:pt>
                <c:pt idx="1">
                  <c:v>1.1082864207183198</c:v>
                </c:pt>
                <c:pt idx="2">
                  <c:v>1.1814372941217062</c:v>
                </c:pt>
                <c:pt idx="3">
                  <c:v>1.5129779545995556</c:v>
                </c:pt>
                <c:pt idx="4">
                  <c:v>1.875473561917864</c:v>
                </c:pt>
                <c:pt idx="5">
                  <c:v>2.1526811992039545</c:v>
                </c:pt>
                <c:pt idx="6">
                  <c:v>2.417107258836721</c:v>
                </c:pt>
                <c:pt idx="7">
                  <c:v>5.103276224508731</c:v>
                </c:pt>
                <c:pt idx="8">
                  <c:v>6.551927630896162</c:v>
                </c:pt>
                <c:pt idx="9">
                  <c:v>6.629486744409258</c:v>
                </c:pt>
                <c:pt idx="10">
                  <c:v>6.322068304359574</c:v>
                </c:pt>
                <c:pt idx="11">
                  <c:v>5.730325142173726</c:v>
                </c:pt>
                <c:pt idx="12">
                  <c:v>5.170844415943835</c:v>
                </c:pt>
                <c:pt idx="13">
                  <c:v>4.709376194502216</c:v>
                </c:pt>
                <c:pt idx="14">
                  <c:v>4.335994874847497</c:v>
                </c:pt>
                <c:pt idx="15">
                  <c:v>3.9843846670463847</c:v>
                </c:pt>
                <c:pt idx="16">
                  <c:v>3.6037281168015545</c:v>
                </c:pt>
                <c:pt idx="17">
                  <c:v>3.3049829374232784</c:v>
                </c:pt>
                <c:pt idx="18">
                  <c:v>2.9921574794560897</c:v>
                </c:pt>
                <c:pt idx="19">
                  <c:v>2.6558789820342827</c:v>
                </c:pt>
                <c:pt idx="20">
                  <c:v>2.383434812998288</c:v>
                </c:pt>
                <c:pt idx="21">
                  <c:v>2.327161582308689</c:v>
                </c:pt>
                <c:pt idx="22">
                  <c:v>2.2908919094056985</c:v>
                </c:pt>
              </c:numCache>
            </c:numRef>
          </c:yVal>
          <c:smooth val="1"/>
        </c:ser>
        <c:axId val="61383726"/>
        <c:axId val="15582623"/>
      </c:scatterChart>
      <c:valAx>
        <c:axId val="61383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82623"/>
        <c:crosses val="autoZero"/>
        <c:crossBetween val="midCat"/>
        <c:dispUnits/>
      </c:valAx>
      <c:valAx>
        <c:axId val="15582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Débit [m3/s]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83726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5:P58"/>
  <sheetViews>
    <sheetView tabSelected="1" zoomScale="75" zoomScaleNormal="75" workbookViewId="0" topLeftCell="A1">
      <selection activeCell="N28" sqref="N28"/>
    </sheetView>
  </sheetViews>
  <sheetFormatPr defaultColWidth="9.140625" defaultRowHeight="12.75"/>
  <cols>
    <col min="1" max="16384" width="11.421875" style="0" customWidth="1"/>
  </cols>
  <sheetData>
    <row r="5" ht="20.25">
      <c r="B5" s="3" t="s">
        <v>55</v>
      </c>
    </row>
    <row r="10" ht="12.75">
      <c r="G10" s="64"/>
    </row>
    <row r="11" spans="3:7" ht="12.75">
      <c r="C11" s="63" t="s">
        <v>56</v>
      </c>
      <c r="G11" s="64"/>
    </row>
    <row r="12" ht="12.75">
      <c r="G12" s="64"/>
    </row>
    <row r="13" ht="12.75">
      <c r="G13" s="64"/>
    </row>
    <row r="14" spans="3:7" ht="12.75">
      <c r="C14" s="64" t="s">
        <v>57</v>
      </c>
      <c r="G14" s="64" t="s">
        <v>58</v>
      </c>
    </row>
    <row r="15" spans="3:7" ht="12.75">
      <c r="C15" s="64"/>
      <c r="G15" s="64"/>
    </row>
    <row r="16" ht="12.75">
      <c r="G16" s="64"/>
    </row>
    <row r="17" ht="12.75">
      <c r="G17" s="64"/>
    </row>
    <row r="18" spans="3:7" ht="12.75">
      <c r="C18" s="64" t="s">
        <v>59</v>
      </c>
      <c r="G18" s="64" t="s">
        <v>60</v>
      </c>
    </row>
    <row r="19" spans="3:7" ht="12.75">
      <c r="C19" s="64"/>
      <c r="G19" s="64"/>
    </row>
    <row r="20" spans="3:7" ht="12.75">
      <c r="C20" s="64"/>
      <c r="G20" s="64"/>
    </row>
    <row r="21" ht="12.75">
      <c r="G21" s="64"/>
    </row>
    <row r="22" spans="3:7" ht="14.25">
      <c r="C22" s="64" t="s">
        <v>68</v>
      </c>
      <c r="G22" s="64" t="s">
        <v>72</v>
      </c>
    </row>
    <row r="23" ht="12.75">
      <c r="G23" s="64"/>
    </row>
    <row r="24" ht="12.75">
      <c r="G24" s="64"/>
    </row>
    <row r="25" ht="12.75">
      <c r="G25" s="64"/>
    </row>
    <row r="26" spans="3:7" ht="12.75">
      <c r="C26" s="64" t="s">
        <v>69</v>
      </c>
      <c r="G26" s="64" t="s">
        <v>74</v>
      </c>
    </row>
    <row r="27" ht="12.75">
      <c r="G27" s="64"/>
    </row>
    <row r="28" ht="12.75">
      <c r="G28" s="64"/>
    </row>
    <row r="29" spans="3:16" ht="20.25">
      <c r="C29" s="64" t="s">
        <v>70</v>
      </c>
      <c r="G29" s="64" t="s">
        <v>71</v>
      </c>
      <c r="P29" s="3"/>
    </row>
    <row r="30" ht="12.75">
      <c r="G30" s="64"/>
    </row>
    <row r="31" ht="12.75">
      <c r="G31" s="64"/>
    </row>
    <row r="32" ht="12.75">
      <c r="G32" s="64" t="s">
        <v>18</v>
      </c>
    </row>
    <row r="33" spans="3:7" ht="12.75">
      <c r="C33" s="64" t="s">
        <v>65</v>
      </c>
      <c r="D33" s="64"/>
      <c r="E33" s="64"/>
      <c r="F33" s="64"/>
      <c r="G33" s="64"/>
    </row>
    <row r="34" ht="12.75">
      <c r="G34" s="64"/>
    </row>
    <row r="35" ht="12.75">
      <c r="G35" s="64"/>
    </row>
    <row r="36" ht="12.75">
      <c r="G36" s="64"/>
    </row>
    <row r="37" spans="3:7" ht="12.75">
      <c r="C37" s="64" t="s">
        <v>66</v>
      </c>
      <c r="G37" s="64" t="s">
        <v>40</v>
      </c>
    </row>
    <row r="38" spans="3:7" ht="12.75">
      <c r="C38" s="64"/>
      <c r="G38" s="64"/>
    </row>
    <row r="39" spans="3:7" ht="12.75">
      <c r="C39" s="64"/>
      <c r="G39" s="64"/>
    </row>
    <row r="40" spans="3:7" ht="12.75">
      <c r="C40" s="64"/>
      <c r="G40" s="64"/>
    </row>
    <row r="41" spans="3:7" ht="12.75">
      <c r="C41" s="64" t="s">
        <v>67</v>
      </c>
      <c r="G41" s="64" t="s">
        <v>73</v>
      </c>
    </row>
    <row r="42" spans="3:7" ht="12.75">
      <c r="C42" s="64"/>
      <c r="G42" s="64"/>
    </row>
    <row r="43" spans="3:7" ht="12.75">
      <c r="C43" s="64"/>
      <c r="G43" s="64"/>
    </row>
    <row r="44" spans="3:7" ht="12.75">
      <c r="C44" s="64"/>
      <c r="G44" s="64"/>
    </row>
    <row r="45" spans="3:7" ht="12.75">
      <c r="C45" s="64" t="s">
        <v>51</v>
      </c>
      <c r="G45" s="64" t="s">
        <v>47</v>
      </c>
    </row>
    <row r="46" spans="3:7" ht="12.75">
      <c r="C46" s="64"/>
      <c r="G46" s="64"/>
    </row>
    <row r="47" spans="3:7" ht="12.75">
      <c r="C47" s="64"/>
      <c r="G47" s="64"/>
    </row>
    <row r="48" spans="3:7" ht="12.75">
      <c r="C48" s="64"/>
      <c r="G48" s="64"/>
    </row>
    <row r="49" spans="3:7" ht="12.75">
      <c r="C49" s="64"/>
      <c r="G49" s="64"/>
    </row>
    <row r="50" ht="12.75">
      <c r="G50" s="64"/>
    </row>
    <row r="51" spans="3:7" ht="12.75">
      <c r="C51" s="63" t="s">
        <v>61</v>
      </c>
      <c r="G51" s="64"/>
    </row>
    <row r="54" spans="3:7" ht="12.75">
      <c r="C54" s="65"/>
      <c r="G54" s="64" t="s">
        <v>62</v>
      </c>
    </row>
    <row r="56" spans="3:7" ht="12.75">
      <c r="C56" s="66"/>
      <c r="G56" s="64" t="s">
        <v>63</v>
      </c>
    </row>
    <row r="58" spans="3:7" ht="12.75">
      <c r="C58" s="67"/>
      <c r="G58" s="64" t="s">
        <v>64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zoomScale="75" zoomScaleNormal="75" workbookViewId="0" topLeftCell="A1">
      <selection activeCell="G43" sqref="G43"/>
    </sheetView>
  </sheetViews>
  <sheetFormatPr defaultColWidth="9.140625" defaultRowHeight="12.75"/>
  <cols>
    <col min="1" max="1" width="7.7109375" style="4" customWidth="1"/>
    <col min="2" max="2" width="6.7109375" style="4" customWidth="1"/>
    <col min="3" max="3" width="8.421875" style="4" customWidth="1"/>
    <col min="4" max="6" width="9.140625" style="1" customWidth="1"/>
    <col min="8" max="8" width="7.7109375" style="4" customWidth="1"/>
    <col min="9" max="9" width="8.28125" style="4" customWidth="1"/>
    <col min="10" max="10" width="6.7109375" style="4" customWidth="1"/>
    <col min="11" max="11" width="7.8515625" style="0" customWidth="1"/>
    <col min="12" max="14" width="6.7109375" style="0" customWidth="1"/>
    <col min="15" max="19" width="6.8515625" style="0" customWidth="1"/>
    <col min="20" max="16384" width="11.421875" style="0" customWidth="1"/>
  </cols>
  <sheetData>
    <row r="1" spans="1:10" ht="12.75">
      <c r="A1"/>
      <c r="B1"/>
      <c r="C1"/>
      <c r="H1"/>
      <c r="I1"/>
      <c r="J1"/>
    </row>
    <row r="2" spans="1:10" ht="12.75">
      <c r="A2"/>
      <c r="B2"/>
      <c r="C2"/>
      <c r="H2"/>
      <c r="I2"/>
      <c r="J2"/>
    </row>
    <row r="3" spans="1:19" ht="20.25">
      <c r="A3" s="2"/>
      <c r="B3" s="3" t="s">
        <v>0</v>
      </c>
      <c r="H3" s="2"/>
      <c r="I3"/>
      <c r="J3"/>
      <c r="L3" s="2"/>
      <c r="M3" s="2"/>
      <c r="R3" s="2"/>
      <c r="S3" s="2"/>
    </row>
    <row r="4" ht="15.75">
      <c r="C4" s="5" t="s">
        <v>1</v>
      </c>
    </row>
    <row r="5" spans="4:6" ht="15.75">
      <c r="D5" s="6"/>
      <c r="E5" s="6"/>
      <c r="F5" s="6"/>
    </row>
    <row r="6" spans="4:8" ht="15.75">
      <c r="D6" s="82" t="s">
        <v>2</v>
      </c>
      <c r="E6" s="82"/>
      <c r="F6" s="82"/>
      <c r="H6"/>
    </row>
    <row r="7" spans="6:8" ht="15.75">
      <c r="F7" s="7"/>
      <c r="H7"/>
    </row>
    <row r="8" spans="4:8" ht="39.75">
      <c r="D8" s="8" t="s">
        <v>3</v>
      </c>
      <c r="E8" s="8" t="s">
        <v>4</v>
      </c>
      <c r="F8" s="8" t="s">
        <v>7</v>
      </c>
      <c r="G8" s="6"/>
      <c r="H8"/>
    </row>
    <row r="9" spans="4:8" ht="15.75">
      <c r="D9" s="6" t="s">
        <v>5</v>
      </c>
      <c r="E9" s="6"/>
      <c r="F9" s="6" t="s">
        <v>6</v>
      </c>
      <c r="H9"/>
    </row>
    <row r="10" spans="4:8" ht="15.75">
      <c r="D10" s="9">
        <v>0</v>
      </c>
      <c r="E10" s="9">
        <v>0</v>
      </c>
      <c r="F10" s="1">
        <v>0</v>
      </c>
      <c r="H10"/>
    </row>
    <row r="11" spans="4:8" ht="15.75">
      <c r="D11" s="9">
        <v>10</v>
      </c>
      <c r="E11" s="9">
        <v>1</v>
      </c>
      <c r="F11" s="10">
        <v>0.85</v>
      </c>
      <c r="H11"/>
    </row>
    <row r="12" spans="4:8" ht="15.75">
      <c r="D12" s="9">
        <v>20</v>
      </c>
      <c r="E12" s="9">
        <v>2</v>
      </c>
      <c r="F12" s="10">
        <v>2.125</v>
      </c>
      <c r="H12"/>
    </row>
    <row r="13" spans="4:8" ht="15.75">
      <c r="D13" s="9">
        <v>30</v>
      </c>
      <c r="E13" s="9">
        <v>3</v>
      </c>
      <c r="F13" s="10">
        <v>4.42</v>
      </c>
      <c r="H13"/>
    </row>
    <row r="14" spans="4:8" ht="15.75">
      <c r="D14" s="9">
        <v>40</v>
      </c>
      <c r="E14" s="9">
        <v>4</v>
      </c>
      <c r="F14" s="10">
        <v>6.715</v>
      </c>
      <c r="H14"/>
    </row>
    <row r="15" spans="4:8" ht="15.75">
      <c r="D15" s="9">
        <v>50</v>
      </c>
      <c r="E15" s="9">
        <v>5</v>
      </c>
      <c r="F15" s="10">
        <v>8.33</v>
      </c>
      <c r="H15"/>
    </row>
    <row r="16" spans="4:8" ht="15.75">
      <c r="D16" s="9">
        <v>60</v>
      </c>
      <c r="E16" s="9">
        <v>6</v>
      </c>
      <c r="F16" s="10">
        <v>9.605</v>
      </c>
      <c r="H16"/>
    </row>
    <row r="17" spans="4:8" ht="15.75">
      <c r="D17" s="9">
        <v>70</v>
      </c>
      <c r="E17" s="9">
        <v>7</v>
      </c>
      <c r="F17" s="10">
        <v>8.67</v>
      </c>
      <c r="H17"/>
    </row>
    <row r="18" spans="4:8" ht="15.75">
      <c r="D18" s="9">
        <v>80</v>
      </c>
      <c r="E18" s="9">
        <v>8</v>
      </c>
      <c r="F18" s="10">
        <v>7.055</v>
      </c>
      <c r="H18"/>
    </row>
    <row r="19" spans="4:8" ht="15.75">
      <c r="D19" s="9">
        <v>90</v>
      </c>
      <c r="E19" s="9">
        <v>9</v>
      </c>
      <c r="F19" s="10">
        <v>6.375</v>
      </c>
      <c r="H19"/>
    </row>
    <row r="20" spans="4:8" ht="15.75">
      <c r="D20" s="9">
        <v>100</v>
      </c>
      <c r="E20" s="9">
        <v>10</v>
      </c>
      <c r="F20" s="10">
        <v>5.78</v>
      </c>
      <c r="H20"/>
    </row>
    <row r="21" spans="4:8" ht="15.75">
      <c r="D21" s="9">
        <v>110</v>
      </c>
      <c r="E21" s="9">
        <v>11</v>
      </c>
      <c r="F21" s="10">
        <v>4.675</v>
      </c>
      <c r="H21"/>
    </row>
    <row r="22" spans="4:8" ht="15.75">
      <c r="D22" s="9">
        <v>120</v>
      </c>
      <c r="E22" s="9">
        <v>12</v>
      </c>
      <c r="F22" s="10">
        <v>4.42</v>
      </c>
      <c r="H22"/>
    </row>
    <row r="23" spans="4:8" ht="15.75">
      <c r="D23" s="9">
        <v>130</v>
      </c>
      <c r="E23" s="9">
        <v>13</v>
      </c>
      <c r="F23" s="10">
        <v>4.08</v>
      </c>
      <c r="H23"/>
    </row>
    <row r="24" spans="1:8" ht="15.75">
      <c r="A24" s="11"/>
      <c r="B24" s="11"/>
      <c r="C24"/>
      <c r="D24" s="9">
        <v>140</v>
      </c>
      <c r="E24" s="9">
        <v>14</v>
      </c>
      <c r="F24" s="10">
        <v>3.74</v>
      </c>
      <c r="H24"/>
    </row>
    <row r="25" spans="1:8" ht="15.75">
      <c r="A25" s="11"/>
      <c r="B25" s="11"/>
      <c r="D25" s="9">
        <v>150</v>
      </c>
      <c r="E25" s="9">
        <v>15</v>
      </c>
      <c r="F25" s="10">
        <v>3.315</v>
      </c>
      <c r="H25"/>
    </row>
    <row r="26" spans="1:8" ht="15.75">
      <c r="A26" s="12"/>
      <c r="B26" s="13"/>
      <c r="D26" s="9">
        <v>160</v>
      </c>
      <c r="E26" s="9">
        <v>16</v>
      </c>
      <c r="F26" s="10">
        <v>3.06</v>
      </c>
      <c r="H26"/>
    </row>
    <row r="27" spans="1:8" ht="15.75">
      <c r="A27" s="11"/>
      <c r="B27" s="13"/>
      <c r="D27" s="9">
        <v>170</v>
      </c>
      <c r="E27" s="9">
        <v>17</v>
      </c>
      <c r="F27" s="10">
        <v>2.72</v>
      </c>
      <c r="H27"/>
    </row>
    <row r="28" spans="1:8" ht="15.75">
      <c r="A28" s="13"/>
      <c r="B28" s="13"/>
      <c r="D28" s="9">
        <v>180</v>
      </c>
      <c r="E28" s="9">
        <v>18</v>
      </c>
      <c r="F28" s="10">
        <v>2.21</v>
      </c>
      <c r="H28"/>
    </row>
    <row r="29" spans="1:8" ht="15.75">
      <c r="A29" s="13"/>
      <c r="B29" s="13"/>
      <c r="C29"/>
      <c r="D29" s="9">
        <v>190</v>
      </c>
      <c r="E29" s="9">
        <v>19</v>
      </c>
      <c r="F29" s="10">
        <v>1.785</v>
      </c>
      <c r="H29"/>
    </row>
    <row r="30" spans="1:8" ht="15.75">
      <c r="A30" s="13"/>
      <c r="B30" s="13"/>
      <c r="D30" s="9">
        <v>200</v>
      </c>
      <c r="E30" s="9">
        <v>20</v>
      </c>
      <c r="F30" s="10">
        <v>1.275</v>
      </c>
      <c r="H30"/>
    </row>
    <row r="31" spans="1:8" ht="15.75">
      <c r="A31" s="13"/>
      <c r="B31" s="13"/>
      <c r="D31" s="9">
        <v>210</v>
      </c>
      <c r="E31" s="9">
        <v>21</v>
      </c>
      <c r="F31" s="10">
        <v>1.105</v>
      </c>
      <c r="H31"/>
    </row>
    <row r="32" spans="1:6" ht="15.75">
      <c r="A32"/>
      <c r="B32"/>
      <c r="D32" s="9">
        <v>220</v>
      </c>
      <c r="E32" s="9">
        <v>22</v>
      </c>
      <c r="F32" s="10">
        <v>0.935</v>
      </c>
    </row>
    <row r="33" spans="1:2" ht="15.75">
      <c r="A33"/>
      <c r="B33"/>
    </row>
    <row r="34" spans="1:2" ht="15.75">
      <c r="A34"/>
      <c r="B34"/>
    </row>
    <row r="35" spans="1:2" ht="15.75">
      <c r="A35"/>
      <c r="B35"/>
    </row>
    <row r="36" spans="1:2" ht="15.75">
      <c r="A36"/>
      <c r="B36"/>
    </row>
    <row r="37" spans="1:2" ht="15.75">
      <c r="A37"/>
      <c r="B37"/>
    </row>
    <row r="38" spans="1:2" ht="15.75">
      <c r="A38"/>
      <c r="B38"/>
    </row>
    <row r="39" spans="1:2" ht="15.75">
      <c r="A39"/>
      <c r="B39"/>
    </row>
    <row r="40" spans="1:2" ht="15.75">
      <c r="A40"/>
      <c r="B40"/>
    </row>
    <row r="41" spans="1:2" ht="15.75">
      <c r="A41"/>
      <c r="B41"/>
    </row>
    <row r="42" spans="1:2" ht="15.75">
      <c r="A42"/>
      <c r="B42"/>
    </row>
    <row r="43" spans="1:2" ht="15.75">
      <c r="A43"/>
      <c r="B43"/>
    </row>
    <row r="44" spans="1:2" ht="15.75">
      <c r="A44"/>
      <c r="B44"/>
    </row>
    <row r="45" spans="1:2" ht="15.75">
      <c r="A45"/>
      <c r="B45"/>
    </row>
    <row r="46" spans="1:2" ht="15.75">
      <c r="A46"/>
      <c r="B46"/>
    </row>
    <row r="47" spans="1:2" ht="15.75">
      <c r="A47"/>
      <c r="B47"/>
    </row>
    <row r="48" spans="1:2" ht="15.75">
      <c r="A48"/>
      <c r="B48"/>
    </row>
    <row r="49" spans="1:2" ht="15.75">
      <c r="A49"/>
      <c r="B49"/>
    </row>
    <row r="50" spans="1:2" ht="15.75">
      <c r="A50"/>
      <c r="B50"/>
    </row>
    <row r="51" spans="1:2" ht="15.75">
      <c r="A51"/>
      <c r="B51"/>
    </row>
    <row r="52" ht="15.75">
      <c r="A52"/>
    </row>
    <row r="53" ht="15.75">
      <c r="A53"/>
    </row>
    <row r="54" ht="15.75">
      <c r="A54"/>
    </row>
    <row r="55" ht="15.75">
      <c r="A55"/>
    </row>
    <row r="56" ht="15.75">
      <c r="A56"/>
    </row>
    <row r="57" ht="15.75">
      <c r="A57"/>
    </row>
    <row r="58" ht="15.75">
      <c r="A58"/>
    </row>
  </sheetData>
  <mergeCells count="1">
    <mergeCell ref="D6:F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&amp;L&amp;"NewCenturySchlbk,Normal"Institut d'Aménagement de la Terre et des Eaux
Exercices d'Hydrologie&amp;R&amp;"NewCenturySchlbk,Normal"Unité Hydrologie et Aménagements
Corrigé no 29</oddHeader>
    <oddFooter>&amp;C&amp;"NewCenturySchlbk,Normal"&amp;A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I37"/>
  <sheetViews>
    <sheetView zoomScale="75" zoomScaleNormal="75" workbookViewId="0" topLeftCell="A1">
      <selection activeCell="I37" sqref="I37"/>
    </sheetView>
  </sheetViews>
  <sheetFormatPr defaultColWidth="9.140625" defaultRowHeight="12.75"/>
  <cols>
    <col min="1" max="1" width="6.7109375" style="4" customWidth="1"/>
    <col min="2" max="2" width="6.421875" style="4" customWidth="1"/>
    <col min="3" max="3" width="6.7109375" style="4" customWidth="1"/>
    <col min="4" max="4" width="7.7109375" style="4" customWidth="1"/>
    <col min="7" max="7" width="9.140625" style="14" customWidth="1"/>
  </cols>
  <sheetData>
    <row r="3" ht="23.25">
      <c r="B3" s="3" t="s">
        <v>17</v>
      </c>
    </row>
    <row r="5" spans="1:7" ht="26.25">
      <c r="A5" s="15" t="s">
        <v>8</v>
      </c>
      <c r="B5" s="13"/>
      <c r="F5" s="6" t="s">
        <v>9</v>
      </c>
      <c r="G5" s="6" t="s">
        <v>10</v>
      </c>
    </row>
    <row r="6" spans="1:7" ht="15.75">
      <c r="A6" s="16" t="s">
        <v>11</v>
      </c>
      <c r="B6" s="17">
        <v>750</v>
      </c>
      <c r="F6" s="2" t="s">
        <v>12</v>
      </c>
      <c r="G6" s="2" t="s">
        <v>13</v>
      </c>
    </row>
    <row r="7" spans="1:9" ht="15.75">
      <c r="A7" s="16" t="s">
        <v>14</v>
      </c>
      <c r="B7" s="17">
        <v>500</v>
      </c>
      <c r="F7" s="2">
        <v>0</v>
      </c>
      <c r="G7" s="2">
        <v>0</v>
      </c>
      <c r="H7" s="11"/>
      <c r="I7" s="11"/>
    </row>
    <row r="8" spans="1:9" ht="15.75">
      <c r="A8" s="16" t="s">
        <v>15</v>
      </c>
      <c r="B8" s="17">
        <v>75</v>
      </c>
      <c r="F8" s="57">
        <v>0.2</v>
      </c>
      <c r="G8" s="19">
        <f>$B$6*F8^0.5+$B$7*F8+$B$8*F8^2+$B$9*F8^3</f>
        <v>438.8101966249684</v>
      </c>
      <c r="H8" s="11"/>
      <c r="I8" s="11"/>
    </row>
    <row r="9" spans="1:7" ht="15.75">
      <c r="A9" s="16" t="s">
        <v>16</v>
      </c>
      <c r="B9" s="17">
        <v>50</v>
      </c>
      <c r="F9" s="57">
        <v>0.4</v>
      </c>
      <c r="G9" s="19">
        <f aca="true" t="shared" si="0" ref="G9:G37">$B$6*F9^0.5+$B$7*F9+$B$8*F9^2+$B$9*F9^3</f>
        <v>689.5416490252569</v>
      </c>
    </row>
    <row r="10" spans="1:7" ht="15.75">
      <c r="A10"/>
      <c r="B10"/>
      <c r="F10" s="57">
        <v>0.6</v>
      </c>
      <c r="G10" s="19">
        <f t="shared" si="0"/>
        <v>918.7475019311125</v>
      </c>
    </row>
    <row r="11" spans="6:7" ht="15.75">
      <c r="F11" s="57">
        <v>0.8</v>
      </c>
      <c r="G11" s="19">
        <f t="shared" si="0"/>
        <v>1144.4203932499368</v>
      </c>
    </row>
    <row r="12" spans="6:7" ht="15.75">
      <c r="F12" s="18">
        <v>1</v>
      </c>
      <c r="G12" s="19">
        <f t="shared" si="0"/>
        <v>1375</v>
      </c>
    </row>
    <row r="13" spans="6:7" ht="15.75">
      <c r="F13" s="18">
        <v>1.2</v>
      </c>
      <c r="G13" s="19">
        <f t="shared" si="0"/>
        <v>1615.9838362577493</v>
      </c>
    </row>
    <row r="14" spans="6:7" ht="15.75">
      <c r="F14" s="18">
        <v>1.4</v>
      </c>
      <c r="G14" s="19">
        <f t="shared" si="0"/>
        <v>1871.6119674649424</v>
      </c>
    </row>
    <row r="15" spans="6:7" ht="15.75">
      <c r="F15" s="18">
        <v>1.6</v>
      </c>
      <c r="G15" s="19">
        <f t="shared" si="0"/>
        <v>2145.483298050514</v>
      </c>
    </row>
    <row r="16" spans="6:7" ht="15.75">
      <c r="F16" s="18">
        <v>1.8</v>
      </c>
      <c r="G16" s="19">
        <f t="shared" si="0"/>
        <v>2440.8305898749054</v>
      </c>
    </row>
    <row r="17" spans="6:7" ht="15.75">
      <c r="F17" s="18">
        <v>2</v>
      </c>
      <c r="G17" s="19">
        <f t="shared" si="0"/>
        <v>2760.660171779821</v>
      </c>
    </row>
    <row r="18" spans="6:7" ht="15.75">
      <c r="F18" s="18">
        <v>2.2</v>
      </c>
      <c r="G18" s="19">
        <f t="shared" si="0"/>
        <v>3107.8297730643494</v>
      </c>
    </row>
    <row r="19" spans="6:7" ht="15.75">
      <c r="F19" s="18">
        <v>2.4</v>
      </c>
      <c r="G19" s="19">
        <f t="shared" si="0"/>
        <v>3485.095003862225</v>
      </c>
    </row>
    <row r="20" spans="1:7" ht="15.75">
      <c r="A20"/>
      <c r="B20"/>
      <c r="C20"/>
      <c r="F20" s="18">
        <v>2.6</v>
      </c>
      <c r="G20" s="19">
        <f t="shared" si="0"/>
        <v>3895.1386622447826</v>
      </c>
    </row>
    <row r="21" spans="1:7" ht="15.75">
      <c r="A21"/>
      <c r="B21"/>
      <c r="C21"/>
      <c r="F21" s="18">
        <v>2.8</v>
      </c>
      <c r="G21" s="19">
        <f t="shared" si="0"/>
        <v>4340.590039801113</v>
      </c>
    </row>
    <row r="22" spans="1:7" ht="15.75">
      <c r="A22"/>
      <c r="B22"/>
      <c r="C22"/>
      <c r="F22" s="18">
        <v>3</v>
      </c>
      <c r="G22" s="19">
        <f t="shared" si="0"/>
        <v>4824.038105676658</v>
      </c>
    </row>
    <row r="23" spans="1:7" ht="15.75">
      <c r="A23"/>
      <c r="B23"/>
      <c r="C23"/>
      <c r="F23" s="18">
        <v>3.2</v>
      </c>
      <c r="G23" s="19">
        <f t="shared" si="0"/>
        <v>5348.040786499874</v>
      </c>
    </row>
    <row r="24" spans="1:7" ht="15.75">
      <c r="A24"/>
      <c r="B24"/>
      <c r="C24"/>
      <c r="F24" s="18">
        <v>3.4</v>
      </c>
      <c r="G24" s="19">
        <f t="shared" si="0"/>
        <v>5915.131668593933</v>
      </c>
    </row>
    <row r="25" spans="1:7" ht="15.75">
      <c r="A25"/>
      <c r="F25" s="18">
        <v>3.6</v>
      </c>
      <c r="G25" s="19">
        <f t="shared" si="0"/>
        <v>6527.824947075771</v>
      </c>
    </row>
    <row r="26" spans="1:7" ht="15.75">
      <c r="A26"/>
      <c r="F26" s="18">
        <v>3.8</v>
      </c>
      <c r="G26" s="19">
        <f t="shared" si="0"/>
        <v>7188.619151721344</v>
      </c>
    </row>
    <row r="27" spans="1:7" ht="15.75">
      <c r="A27"/>
      <c r="D27"/>
      <c r="F27" s="18">
        <v>4</v>
      </c>
      <c r="G27" s="19">
        <f t="shared" si="0"/>
        <v>7900</v>
      </c>
    </row>
    <row r="28" spans="1:7" ht="15.75">
      <c r="A28"/>
      <c r="F28" s="18">
        <v>4.2</v>
      </c>
      <c r="G28" s="19">
        <f t="shared" si="0"/>
        <v>8664.44261489394</v>
      </c>
    </row>
    <row r="29" spans="1:7" ht="15.75">
      <c r="A29"/>
      <c r="F29" s="18">
        <v>4.4</v>
      </c>
      <c r="G29" s="19">
        <f t="shared" si="0"/>
        <v>9484.41327225523</v>
      </c>
    </row>
    <row r="30" spans="1:7" ht="15.75">
      <c r="A30"/>
      <c r="B30"/>
      <c r="F30" s="18">
        <v>4.6</v>
      </c>
      <c r="G30" s="19">
        <f t="shared" si="0"/>
        <v>10362.37079421454</v>
      </c>
    </row>
    <row r="31" spans="6:7" ht="15.75">
      <c r="F31" s="18">
        <v>4.8</v>
      </c>
      <c r="G31" s="19">
        <f t="shared" si="0"/>
        <v>11300.7676725155</v>
      </c>
    </row>
    <row r="32" spans="6:7" ht="15.75">
      <c r="F32" s="18">
        <v>5</v>
      </c>
      <c r="G32" s="19">
        <f t="shared" si="0"/>
        <v>12302.050983124842</v>
      </c>
    </row>
    <row r="33" spans="6:7" ht="15.75">
      <c r="F33" s="18">
        <v>5.2</v>
      </c>
      <c r="G33" s="19">
        <f t="shared" si="0"/>
        <v>13368.66313764871</v>
      </c>
    </row>
    <row r="34" spans="6:7" ht="15.75">
      <c r="F34" s="18">
        <v>5.4</v>
      </c>
      <c r="G34" s="19">
        <f t="shared" si="0"/>
        <v>14503.042505793339</v>
      </c>
    </row>
    <row r="35" spans="6:7" ht="15.75">
      <c r="F35" s="18">
        <v>5.6</v>
      </c>
      <c r="G35" s="19">
        <f t="shared" si="0"/>
        <v>15707.623934929881</v>
      </c>
    </row>
    <row r="36" spans="6:7" ht="15.75">
      <c r="F36" s="18">
        <v>5.8</v>
      </c>
      <c r="G36" s="19">
        <f t="shared" si="0"/>
        <v>16984.839186818845</v>
      </c>
    </row>
    <row r="37" spans="6:7" ht="15.75">
      <c r="F37" s="18">
        <v>6</v>
      </c>
      <c r="G37" s="19">
        <f t="shared" si="0"/>
        <v>18337.117307087385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35"/>
  <sheetViews>
    <sheetView zoomScale="75" zoomScaleNormal="75" workbookViewId="0" topLeftCell="A1">
      <selection activeCell="M41" sqref="M41"/>
    </sheetView>
  </sheetViews>
  <sheetFormatPr defaultColWidth="9.140625" defaultRowHeight="12.75"/>
  <cols>
    <col min="1" max="1" width="3.57421875" style="0" customWidth="1"/>
    <col min="2" max="2" width="8.57421875" style="4" customWidth="1"/>
    <col min="3" max="4" width="7.7109375" style="4" customWidth="1"/>
    <col min="5" max="7" width="8.57421875" style="9" customWidth="1"/>
    <col min="8" max="10" width="10.28125" style="9" customWidth="1"/>
    <col min="11" max="11" width="11.8515625" style="9" customWidth="1"/>
    <col min="12" max="12" width="11.00390625" style="4" customWidth="1"/>
    <col min="13" max="15" width="11.421875" style="4" customWidth="1"/>
    <col min="16" max="16" width="9.421875" style="4" customWidth="1"/>
    <col min="17" max="17" width="11.421875" style="4" customWidth="1"/>
    <col min="18" max="16384" width="11.421875" style="0" customWidth="1"/>
  </cols>
  <sheetData>
    <row r="2" spans="1:14" ht="15.75">
      <c r="A2" s="4"/>
      <c r="G2" s="20"/>
      <c r="L2"/>
      <c r="M2"/>
      <c r="N2"/>
    </row>
    <row r="3" spans="2:24" ht="20.25">
      <c r="B3" s="3" t="s">
        <v>71</v>
      </c>
      <c r="N3" s="21" t="s">
        <v>19</v>
      </c>
      <c r="O3" s="22" t="s">
        <v>78</v>
      </c>
      <c r="P3" s="9"/>
      <c r="R3" s="4"/>
      <c r="S3" s="83" t="s">
        <v>75</v>
      </c>
      <c r="T3" s="83"/>
      <c r="U3" s="83"/>
      <c r="V3" s="83"/>
      <c r="W3" s="83"/>
      <c r="X3" s="83"/>
    </row>
    <row r="4" spans="15:24" ht="15.75">
      <c r="O4" s="23" t="s">
        <v>20</v>
      </c>
      <c r="P4" s="24">
        <v>0.75</v>
      </c>
      <c r="Q4" s="25"/>
      <c r="R4" s="25"/>
      <c r="S4" s="83"/>
      <c r="T4" s="83"/>
      <c r="U4" s="83"/>
      <c r="V4" s="83"/>
      <c r="W4" s="83"/>
      <c r="X4" s="83"/>
    </row>
    <row r="5" spans="1:24" ht="15.75">
      <c r="A5" s="15" t="s">
        <v>8</v>
      </c>
      <c r="B5" s="13"/>
      <c r="O5" s="23" t="s">
        <v>21</v>
      </c>
      <c r="P5" s="26" t="s">
        <v>36</v>
      </c>
      <c r="Q5" s="42">
        <f>0.25*PI()*P6^2</f>
        <v>0.1590431280879833</v>
      </c>
      <c r="R5" s="25" t="s">
        <v>22</v>
      </c>
      <c r="S5" s="83"/>
      <c r="T5" s="83"/>
      <c r="U5" s="83"/>
      <c r="V5" s="83"/>
      <c r="W5" s="83"/>
      <c r="X5" s="83"/>
    </row>
    <row r="6" spans="1:18" ht="16.5">
      <c r="A6" s="16" t="s">
        <v>11</v>
      </c>
      <c r="B6" s="17">
        <v>750</v>
      </c>
      <c r="N6" s="27"/>
      <c r="O6" s="28" t="s">
        <v>37</v>
      </c>
      <c r="P6" s="24">
        <v>0.45</v>
      </c>
      <c r="Q6" s="29" t="s">
        <v>12</v>
      </c>
      <c r="R6" s="25"/>
    </row>
    <row r="7" spans="1:18" ht="15" customHeight="1">
      <c r="A7" s="16" t="s">
        <v>14</v>
      </c>
      <c r="B7" s="17">
        <v>500</v>
      </c>
      <c r="C7" s="6"/>
      <c r="H7" s="22" t="s">
        <v>38</v>
      </c>
      <c r="I7" s="22"/>
      <c r="J7" s="22"/>
      <c r="N7" s="27"/>
      <c r="O7" s="23" t="s">
        <v>23</v>
      </c>
      <c r="P7" s="26" t="s">
        <v>24</v>
      </c>
      <c r="Q7" s="29" t="s">
        <v>12</v>
      </c>
      <c r="R7" s="25"/>
    </row>
    <row r="8" spans="1:18" ht="15.75">
      <c r="A8" s="16" t="s">
        <v>15</v>
      </c>
      <c r="B8" s="17">
        <v>75</v>
      </c>
      <c r="C8" s="2"/>
      <c r="R8" s="4"/>
    </row>
    <row r="9" spans="1:18" ht="26.25">
      <c r="A9" s="16" t="s">
        <v>16</v>
      </c>
      <c r="B9" s="17">
        <v>50</v>
      </c>
      <c r="E9" s="30" t="s">
        <v>25</v>
      </c>
      <c r="F9" s="30" t="s">
        <v>26</v>
      </c>
      <c r="G9" s="6" t="s">
        <v>10</v>
      </c>
      <c r="H9" s="30" t="s">
        <v>79</v>
      </c>
      <c r="I9" s="30" t="s">
        <v>80</v>
      </c>
      <c r="J9" s="30" t="s">
        <v>27</v>
      </c>
      <c r="K9" s="30" t="s">
        <v>39</v>
      </c>
      <c r="L9" s="30" t="s">
        <v>27</v>
      </c>
      <c r="N9" s="21" t="s">
        <v>19</v>
      </c>
      <c r="O9" s="22" t="s">
        <v>28</v>
      </c>
      <c r="P9" s="9"/>
      <c r="R9" s="31"/>
    </row>
    <row r="10" spans="5:18" ht="15.75">
      <c r="E10" s="9" t="s">
        <v>12</v>
      </c>
      <c r="F10" s="9" t="s">
        <v>12</v>
      </c>
      <c r="G10" s="9" t="s">
        <v>13</v>
      </c>
      <c r="H10" s="9" t="s">
        <v>6</v>
      </c>
      <c r="I10" s="9" t="s">
        <v>6</v>
      </c>
      <c r="J10" s="9" t="s">
        <v>6</v>
      </c>
      <c r="K10" s="9" t="s">
        <v>6</v>
      </c>
      <c r="L10" s="9" t="s">
        <v>6</v>
      </c>
      <c r="O10" s="23" t="s">
        <v>29</v>
      </c>
      <c r="P10" s="24">
        <v>1.6</v>
      </c>
      <c r="Q10" s="25" t="s">
        <v>30</v>
      </c>
      <c r="R10" s="27"/>
    </row>
    <row r="11" spans="5:18" ht="15.75">
      <c r="E11" s="20">
        <v>842</v>
      </c>
      <c r="F11" s="36">
        <f aca="true" t="shared" si="0" ref="F11:F42">E11-842</f>
        <v>0</v>
      </c>
      <c r="G11" s="19">
        <f aca="true" t="shared" si="1" ref="G11:G74">$B$6*F11^0.5+$B$7*F11+$B$8*F11^2+$B$9*F11^3</f>
        <v>0</v>
      </c>
      <c r="H11" s="36">
        <f aca="true" t="shared" si="2" ref="H11:H42">2*$P$4*$Q$5*((2*9.81*F11)^(1/2))</f>
        <v>0</v>
      </c>
      <c r="I11" s="36">
        <f aca="true" t="shared" si="3" ref="I11:I74">IF(E11&lt;847,0,$P$10*$P$11*(F11-5)^(1.5))</f>
        <v>0</v>
      </c>
      <c r="J11" s="36">
        <f>H11+I11</f>
        <v>0</v>
      </c>
      <c r="K11" s="37">
        <v>0</v>
      </c>
      <c r="L11" s="68">
        <f>J11</f>
        <v>0</v>
      </c>
      <c r="N11" s="68"/>
      <c r="O11" s="23" t="s">
        <v>31</v>
      </c>
      <c r="P11" s="24">
        <v>3.5</v>
      </c>
      <c r="Q11" s="32" t="s">
        <v>32</v>
      </c>
      <c r="R11" s="27"/>
    </row>
    <row r="12" spans="5:19" ht="15.75">
      <c r="E12" s="33">
        <f aca="true" t="shared" si="4" ref="E12:E43">E11+0.05</f>
        <v>842.05</v>
      </c>
      <c r="F12" s="36">
        <f t="shared" si="0"/>
        <v>0.049999999999954525</v>
      </c>
      <c r="G12" s="19">
        <f t="shared" si="1"/>
        <v>192.8988483123849</v>
      </c>
      <c r="H12" s="36">
        <f t="shared" si="2"/>
        <v>0.23628745882434127</v>
      </c>
      <c r="I12" s="36">
        <f t="shared" si="3"/>
        <v>0</v>
      </c>
      <c r="J12" s="36">
        <f aca="true" t="shared" si="5" ref="J12:J75">H12+I12</f>
        <v>0.23628745882434127</v>
      </c>
      <c r="K12" s="38">
        <f>(2*G12/(600))+J12</f>
        <v>0.8792836198656242</v>
      </c>
      <c r="L12" s="68">
        <f aca="true" t="shared" si="6" ref="L12:L75">J12</f>
        <v>0.23628745882434127</v>
      </c>
      <c r="N12" s="80"/>
      <c r="O12" s="23" t="s">
        <v>23</v>
      </c>
      <c r="P12" s="26" t="s">
        <v>33</v>
      </c>
      <c r="Q12" s="25" t="s">
        <v>32</v>
      </c>
      <c r="S12" s="4"/>
    </row>
    <row r="13" spans="5:19" ht="15.75">
      <c r="E13" s="33">
        <f t="shared" si="4"/>
        <v>842.0999999999999</v>
      </c>
      <c r="F13" s="36">
        <f t="shared" si="0"/>
        <v>0.09999999999990905</v>
      </c>
      <c r="G13" s="19">
        <f t="shared" si="1"/>
        <v>287.9708245124736</v>
      </c>
      <c r="H13" s="36">
        <f t="shared" si="2"/>
        <v>0.33416092888805765</v>
      </c>
      <c r="I13" s="36">
        <f t="shared" si="3"/>
        <v>0</v>
      </c>
      <c r="J13" s="36">
        <f t="shared" si="5"/>
        <v>0.33416092888805765</v>
      </c>
      <c r="K13" s="38">
        <f aca="true" t="shared" si="7" ref="K13:K76">(2*G13/(600))+J13</f>
        <v>1.2940636772629697</v>
      </c>
      <c r="L13" s="68">
        <f t="shared" si="6"/>
        <v>0.33416092888805765</v>
      </c>
      <c r="N13" s="68"/>
      <c r="S13" s="4"/>
    </row>
    <row r="14" spans="5:14" ht="15.75">
      <c r="E14" s="33">
        <f t="shared" si="4"/>
        <v>842.1499999999999</v>
      </c>
      <c r="F14" s="36">
        <f t="shared" si="0"/>
        <v>0.14999999999986358</v>
      </c>
      <c r="G14" s="19">
        <f t="shared" si="1"/>
        <v>367.33000096535244</v>
      </c>
      <c r="H14" s="36">
        <f t="shared" si="2"/>
        <v>0.4092618838750981</v>
      </c>
      <c r="I14" s="36">
        <f t="shared" si="3"/>
        <v>0</v>
      </c>
      <c r="J14" s="36">
        <f t="shared" si="5"/>
        <v>0.4092618838750981</v>
      </c>
      <c r="K14" s="38">
        <f t="shared" si="7"/>
        <v>1.633695220426273</v>
      </c>
      <c r="L14" s="68">
        <f t="shared" si="6"/>
        <v>0.4092618838750981</v>
      </c>
      <c r="N14" s="68"/>
    </row>
    <row r="15" spans="5:14" ht="15.75">
      <c r="E15" s="33">
        <f t="shared" si="4"/>
        <v>842.1999999999998</v>
      </c>
      <c r="F15" s="36">
        <f t="shared" si="0"/>
        <v>0.1999999999998181</v>
      </c>
      <c r="G15" s="19">
        <f t="shared" si="1"/>
        <v>438.81019662471846</v>
      </c>
      <c r="H15" s="36">
        <f t="shared" si="2"/>
        <v>0.47257491764868254</v>
      </c>
      <c r="I15" s="36">
        <f t="shared" si="3"/>
        <v>0</v>
      </c>
      <c r="J15" s="36">
        <f t="shared" si="5"/>
        <v>0.47257491764868254</v>
      </c>
      <c r="K15" s="38">
        <f t="shared" si="7"/>
        <v>1.935275573064411</v>
      </c>
      <c r="L15" s="68">
        <f t="shared" si="6"/>
        <v>0.47257491764868254</v>
      </c>
      <c r="N15" s="68"/>
    </row>
    <row r="16" spans="5:18" ht="15.75">
      <c r="E16" s="33">
        <f t="shared" si="4"/>
        <v>842.2499999999998</v>
      </c>
      <c r="F16" s="36">
        <f t="shared" si="0"/>
        <v>0.24999999999977263</v>
      </c>
      <c r="G16" s="19">
        <f t="shared" si="1"/>
        <v>505.4687499997051</v>
      </c>
      <c r="H16" s="36">
        <f t="shared" si="2"/>
        <v>0.5283548201619096</v>
      </c>
      <c r="I16" s="36">
        <f t="shared" si="3"/>
        <v>0</v>
      </c>
      <c r="J16" s="36">
        <f t="shared" si="5"/>
        <v>0.5283548201619096</v>
      </c>
      <c r="K16" s="38">
        <f t="shared" si="7"/>
        <v>2.21325065349426</v>
      </c>
      <c r="L16" s="68">
        <f t="shared" si="6"/>
        <v>0.5283548201619096</v>
      </c>
      <c r="N16" s="68"/>
      <c r="R16" s="4"/>
    </row>
    <row r="17" spans="5:18" ht="15.75">
      <c r="E17" s="33">
        <f t="shared" si="4"/>
        <v>842.2999999999997</v>
      </c>
      <c r="F17" s="36">
        <f t="shared" si="0"/>
        <v>0.29999999999972715</v>
      </c>
      <c r="G17" s="19">
        <f t="shared" si="1"/>
        <v>568.8919181285353</v>
      </c>
      <c r="H17" s="36">
        <f t="shared" si="2"/>
        <v>0.5787837067385264</v>
      </c>
      <c r="I17" s="36">
        <f t="shared" si="3"/>
        <v>0</v>
      </c>
      <c r="J17" s="36">
        <f t="shared" si="5"/>
        <v>0.5787837067385264</v>
      </c>
      <c r="K17" s="38">
        <f t="shared" si="7"/>
        <v>2.475090100500311</v>
      </c>
      <c r="L17" s="68">
        <f t="shared" si="6"/>
        <v>0.5787837067385264</v>
      </c>
      <c r="N17" s="68"/>
      <c r="R17" s="4"/>
    </row>
    <row r="18" spans="5:18" ht="15.75">
      <c r="E18" s="33">
        <f t="shared" si="4"/>
        <v>842.3499999999997</v>
      </c>
      <c r="F18" s="36">
        <f t="shared" si="0"/>
        <v>0.3499999999996817</v>
      </c>
      <c r="G18" s="19">
        <f t="shared" si="1"/>
        <v>630.0372337320878</v>
      </c>
      <c r="H18" s="36">
        <f t="shared" si="2"/>
        <v>0.6251578539726214</v>
      </c>
      <c r="I18" s="36">
        <f t="shared" si="3"/>
        <v>0</v>
      </c>
      <c r="J18" s="36">
        <f t="shared" si="5"/>
        <v>0.6251578539726214</v>
      </c>
      <c r="K18" s="38">
        <f t="shared" si="7"/>
        <v>2.725281966412914</v>
      </c>
      <c r="L18" s="68">
        <f t="shared" si="6"/>
        <v>0.6251578539726214</v>
      </c>
      <c r="N18" s="68"/>
      <c r="R18" s="4"/>
    </row>
    <row r="19" spans="5:18" ht="15.75">
      <c r="E19" s="33">
        <f t="shared" si="4"/>
        <v>842.3999999999996</v>
      </c>
      <c r="F19" s="36">
        <f t="shared" si="0"/>
        <v>0.3999999999996362</v>
      </c>
      <c r="G19" s="19">
        <f t="shared" si="1"/>
        <v>689.5416490248288</v>
      </c>
      <c r="H19" s="36">
        <f t="shared" si="2"/>
        <v>0.6683218577761153</v>
      </c>
      <c r="I19" s="36">
        <f t="shared" si="3"/>
        <v>0</v>
      </c>
      <c r="J19" s="36">
        <f t="shared" si="5"/>
        <v>0.6683218577761153</v>
      </c>
      <c r="K19" s="38">
        <f t="shared" si="7"/>
        <v>2.9667940211922113</v>
      </c>
      <c r="L19" s="68">
        <f t="shared" si="6"/>
        <v>0.6683218577761153</v>
      </c>
      <c r="N19" s="68"/>
      <c r="R19" s="4"/>
    </row>
    <row r="20" spans="5:18" ht="15.75">
      <c r="E20" s="33">
        <f t="shared" si="4"/>
        <v>842.4499999999996</v>
      </c>
      <c r="F20" s="36">
        <f t="shared" si="0"/>
        <v>0.4499999999995907</v>
      </c>
      <c r="G20" s="19">
        <f t="shared" si="1"/>
        <v>747.8590449369792</v>
      </c>
      <c r="H20" s="36">
        <f t="shared" si="2"/>
        <v>0.7088623764730237</v>
      </c>
      <c r="I20" s="36">
        <f t="shared" si="3"/>
        <v>0</v>
      </c>
      <c r="J20" s="36">
        <f t="shared" si="5"/>
        <v>0.7088623764730237</v>
      </c>
      <c r="K20" s="38">
        <f t="shared" si="7"/>
        <v>3.2017258595962876</v>
      </c>
      <c r="L20" s="68">
        <f t="shared" si="6"/>
        <v>0.7088623764730237</v>
      </c>
      <c r="N20" s="68"/>
      <c r="R20" s="4"/>
    </row>
    <row r="21" spans="5:14" ht="15.75">
      <c r="E21" s="33">
        <f t="shared" si="4"/>
        <v>842.4999999999995</v>
      </c>
      <c r="F21" s="36">
        <f t="shared" si="0"/>
        <v>0.49999999999954525</v>
      </c>
      <c r="G21" s="19">
        <f t="shared" si="1"/>
        <v>805.330085889391</v>
      </c>
      <c r="H21" s="36">
        <f t="shared" si="2"/>
        <v>0.74720655241817</v>
      </c>
      <c r="I21" s="36">
        <f t="shared" si="3"/>
        <v>0</v>
      </c>
      <c r="J21" s="36">
        <f t="shared" si="5"/>
        <v>0.74720655241817</v>
      </c>
      <c r="K21" s="38">
        <f t="shared" si="7"/>
        <v>3.431640172049473</v>
      </c>
      <c r="L21" s="68">
        <f t="shared" si="6"/>
        <v>0.74720655241817</v>
      </c>
      <c r="N21" s="68"/>
    </row>
    <row r="22" spans="5:14" ht="15.75">
      <c r="E22" s="33">
        <f t="shared" si="4"/>
        <v>842.5499999999995</v>
      </c>
      <c r="F22" s="36">
        <f t="shared" si="0"/>
        <v>0.5499999999994998</v>
      </c>
      <c r="G22" s="19">
        <f t="shared" si="1"/>
        <v>862.2211365316077</v>
      </c>
      <c r="H22" s="36">
        <f t="shared" si="2"/>
        <v>0.783676843586891</v>
      </c>
      <c r="I22" s="36">
        <f t="shared" si="3"/>
        <v>0</v>
      </c>
      <c r="J22" s="36">
        <f t="shared" si="5"/>
        <v>0.783676843586891</v>
      </c>
      <c r="K22" s="38">
        <f t="shared" si="7"/>
        <v>3.65774729869225</v>
      </c>
      <c r="L22" s="68">
        <f t="shared" si="6"/>
        <v>0.783676843586891</v>
      </c>
      <c r="N22" s="68"/>
    </row>
    <row r="23" spans="5:14" ht="15.75">
      <c r="E23" s="33">
        <f t="shared" si="4"/>
        <v>842.5999999999995</v>
      </c>
      <c r="F23" s="36">
        <f t="shared" si="0"/>
        <v>0.5999999999994543</v>
      </c>
      <c r="G23" s="19">
        <f t="shared" si="1"/>
        <v>918.7475019304969</v>
      </c>
      <c r="H23" s="36">
        <f t="shared" si="2"/>
        <v>0.8185237677501962</v>
      </c>
      <c r="I23" s="36">
        <f t="shared" si="3"/>
        <v>0</v>
      </c>
      <c r="J23" s="36">
        <f t="shared" si="5"/>
        <v>0.8185237677501962</v>
      </c>
      <c r="K23" s="38">
        <f t="shared" si="7"/>
        <v>3.8810154408518525</v>
      </c>
      <c r="L23" s="68">
        <f t="shared" si="6"/>
        <v>0.8185237677501962</v>
      </c>
      <c r="N23" s="68"/>
    </row>
    <row r="24" spans="5:14" ht="15.75">
      <c r="E24" s="33">
        <f t="shared" si="4"/>
        <v>842.6499999999994</v>
      </c>
      <c r="F24" s="36">
        <f t="shared" si="0"/>
        <v>0.6499999999994088</v>
      </c>
      <c r="G24" s="19">
        <f t="shared" si="1"/>
        <v>975.0880811217255</v>
      </c>
      <c r="H24" s="36">
        <f t="shared" si="2"/>
        <v>0.8519465485402485</v>
      </c>
      <c r="I24" s="36">
        <f t="shared" si="3"/>
        <v>0</v>
      </c>
      <c r="J24" s="36">
        <f t="shared" si="5"/>
        <v>0.8519465485402485</v>
      </c>
      <c r="K24" s="38">
        <f t="shared" si="7"/>
        <v>4.102240152279333</v>
      </c>
      <c r="L24" s="68">
        <f t="shared" si="6"/>
        <v>0.8519465485402485</v>
      </c>
      <c r="N24" s="68"/>
    </row>
    <row r="25" spans="5:14" ht="15.75">
      <c r="E25" s="33">
        <f t="shared" si="4"/>
        <v>842.6999999999994</v>
      </c>
      <c r="F25" s="36">
        <f t="shared" si="0"/>
        <v>0.6999999999993634</v>
      </c>
      <c r="G25" s="19">
        <f t="shared" si="1"/>
        <v>1031.3950198998393</v>
      </c>
      <c r="H25" s="36">
        <f t="shared" si="2"/>
        <v>0.88410671571214</v>
      </c>
      <c r="I25" s="36">
        <f t="shared" si="3"/>
        <v>0</v>
      </c>
      <c r="J25" s="36">
        <f t="shared" si="5"/>
        <v>0.88410671571214</v>
      </c>
      <c r="K25" s="38">
        <f t="shared" si="7"/>
        <v>4.322090115378271</v>
      </c>
      <c r="L25" s="68">
        <f t="shared" si="6"/>
        <v>0.88410671571214</v>
      </c>
      <c r="N25" s="68"/>
    </row>
    <row r="26" spans="5:14" ht="15.75">
      <c r="E26" s="33">
        <f t="shared" si="4"/>
        <v>842.7499999999993</v>
      </c>
      <c r="F26" s="36">
        <f t="shared" si="0"/>
        <v>0.7499999999993179</v>
      </c>
      <c r="G26" s="19">
        <f t="shared" si="1"/>
        <v>1087.800302837558</v>
      </c>
      <c r="H26" s="36">
        <f t="shared" si="2"/>
        <v>0.9151373929443444</v>
      </c>
      <c r="I26" s="36">
        <f t="shared" si="3"/>
        <v>0</v>
      </c>
      <c r="J26" s="36">
        <f t="shared" si="5"/>
        <v>0.9151373929443444</v>
      </c>
      <c r="K26" s="38">
        <f t="shared" si="7"/>
        <v>4.541138402402871</v>
      </c>
      <c r="L26" s="68">
        <f t="shared" si="6"/>
        <v>0.9151373929443444</v>
      </c>
      <c r="N26" s="68"/>
    </row>
    <row r="27" spans="5:14" ht="15.75">
      <c r="E27" s="33">
        <f t="shared" si="4"/>
        <v>842.7999999999993</v>
      </c>
      <c r="F27" s="36">
        <f t="shared" si="0"/>
        <v>0.7999999999992724</v>
      </c>
      <c r="G27" s="19">
        <f t="shared" si="1"/>
        <v>1144.420393249111</v>
      </c>
      <c r="H27" s="36">
        <f t="shared" si="2"/>
        <v>0.9451498352973651</v>
      </c>
      <c r="I27" s="36">
        <f t="shared" si="3"/>
        <v>0</v>
      </c>
      <c r="J27" s="36">
        <f t="shared" si="5"/>
        <v>0.9451498352973651</v>
      </c>
      <c r="K27" s="38">
        <f t="shared" si="7"/>
        <v>4.759884479461068</v>
      </c>
      <c r="L27" s="68">
        <f t="shared" si="6"/>
        <v>0.9451498352973651</v>
      </c>
      <c r="N27" s="68"/>
    </row>
    <row r="28" spans="5:14" ht="15.75">
      <c r="E28" s="33">
        <f t="shared" si="4"/>
        <v>842.8499999999992</v>
      </c>
      <c r="F28" s="36">
        <f t="shared" si="0"/>
        <v>0.8499999999992269</v>
      </c>
      <c r="G28" s="19">
        <f t="shared" si="1"/>
        <v>1201.3595842960833</v>
      </c>
      <c r="H28" s="36">
        <f t="shared" si="2"/>
        <v>0.9742381507415427</v>
      </c>
      <c r="I28" s="36">
        <f t="shared" si="3"/>
        <v>0</v>
      </c>
      <c r="J28" s="36">
        <f t="shared" si="5"/>
        <v>0.9742381507415427</v>
      </c>
      <c r="K28" s="38">
        <f t="shared" si="7"/>
        <v>4.978770098395153</v>
      </c>
      <c r="L28" s="68">
        <f t="shared" si="6"/>
        <v>0.9742381507415427</v>
      </c>
      <c r="N28" s="68"/>
    </row>
    <row r="29" spans="5:14" ht="15.75">
      <c r="E29" s="33">
        <f t="shared" si="4"/>
        <v>842.8999999999992</v>
      </c>
      <c r="F29" s="36">
        <f t="shared" si="0"/>
        <v>0.8999999999991815</v>
      </c>
      <c r="G29" s="19">
        <f t="shared" si="1"/>
        <v>1258.7124735369423</v>
      </c>
      <c r="H29" s="36">
        <f t="shared" si="2"/>
        <v>1.002482786664173</v>
      </c>
      <c r="I29" s="36">
        <f t="shared" si="3"/>
        <v>0</v>
      </c>
      <c r="J29" s="36">
        <f t="shared" si="5"/>
        <v>1.002482786664173</v>
      </c>
      <c r="K29" s="38">
        <f t="shared" si="7"/>
        <v>5.198191031787314</v>
      </c>
      <c r="L29" s="68">
        <f t="shared" si="6"/>
        <v>1.002482786664173</v>
      </c>
      <c r="N29" s="68"/>
    </row>
    <row r="30" spans="5:14" ht="15.75">
      <c r="E30" s="33">
        <f t="shared" si="4"/>
        <v>842.9499999999991</v>
      </c>
      <c r="F30" s="36">
        <f t="shared" si="0"/>
        <v>0.949999999999136</v>
      </c>
      <c r="G30" s="19">
        <f t="shared" si="1"/>
        <v>1316.5658258596675</v>
      </c>
      <c r="H30" s="36">
        <f t="shared" si="2"/>
        <v>1.0299531546413314</v>
      </c>
      <c r="I30" s="36">
        <f t="shared" si="3"/>
        <v>0</v>
      </c>
      <c r="J30" s="36">
        <f t="shared" si="5"/>
        <v>1.0299531546413314</v>
      </c>
      <c r="K30" s="38">
        <f t="shared" si="7"/>
        <v>5.41850590750689</v>
      </c>
      <c r="L30" s="68">
        <f t="shared" si="6"/>
        <v>1.0299531546413314</v>
      </c>
      <c r="N30" s="68"/>
    </row>
    <row r="31" spans="5:14" ht="15.75">
      <c r="E31" s="33">
        <f t="shared" si="4"/>
        <v>842.9999999999991</v>
      </c>
      <c r="F31" s="36">
        <f t="shared" si="0"/>
        <v>0.9999999999990905</v>
      </c>
      <c r="G31" s="19">
        <f t="shared" si="1"/>
        <v>1374.9999999989313</v>
      </c>
      <c r="H31" s="36">
        <f t="shared" si="2"/>
        <v>1.0567096403238192</v>
      </c>
      <c r="I31" s="36">
        <f t="shared" si="3"/>
        <v>0</v>
      </c>
      <c r="J31" s="36">
        <f t="shared" si="5"/>
        <v>1.0567096403238192</v>
      </c>
      <c r="K31" s="38">
        <f t="shared" si="7"/>
        <v>5.640042973653591</v>
      </c>
      <c r="L31" s="68">
        <f t="shared" si="6"/>
        <v>1.0567096403238192</v>
      </c>
      <c r="N31" s="68"/>
    </row>
    <row r="32" spans="5:14" ht="15.75">
      <c r="E32" s="33">
        <f t="shared" si="4"/>
        <v>843.049999999999</v>
      </c>
      <c r="F32" s="36">
        <f t="shared" si="0"/>
        <v>1.049999999999045</v>
      </c>
      <c r="G32" s="19">
        <f t="shared" si="1"/>
        <v>1434.0900574458346</v>
      </c>
      <c r="H32" s="36">
        <f t="shared" si="2"/>
        <v>1.0828051658313051</v>
      </c>
      <c r="I32" s="36">
        <f t="shared" si="3"/>
        <v>0</v>
      </c>
      <c r="J32" s="36">
        <f t="shared" si="5"/>
        <v>1.0828051658313051</v>
      </c>
      <c r="K32" s="38">
        <f t="shared" si="7"/>
        <v>5.863105357317421</v>
      </c>
      <c r="L32" s="68">
        <f t="shared" si="6"/>
        <v>1.0828051658313051</v>
      </c>
      <c r="N32" s="68"/>
    </row>
    <row r="33" spans="5:14" ht="15.75">
      <c r="E33" s="33">
        <f t="shared" si="4"/>
        <v>843.099999999999</v>
      </c>
      <c r="F33" s="36">
        <f t="shared" si="0"/>
        <v>1.0999999999989996</v>
      </c>
      <c r="G33" s="19">
        <f t="shared" si="1"/>
        <v>1493.9066361264092</v>
      </c>
      <c r="H33" s="36">
        <f t="shared" si="2"/>
        <v>1.1082864207183198</v>
      </c>
      <c r="I33" s="36">
        <f t="shared" si="3"/>
        <v>0</v>
      </c>
      <c r="J33" s="36">
        <f t="shared" si="5"/>
        <v>1.1082864207183198</v>
      </c>
      <c r="K33" s="38">
        <f t="shared" si="7"/>
        <v>6.08797520780635</v>
      </c>
      <c r="L33" s="68">
        <f t="shared" si="6"/>
        <v>1.1082864207183198</v>
      </c>
      <c r="N33" s="68"/>
    </row>
    <row r="34" spans="5:14" ht="15.75">
      <c r="E34" s="33">
        <f t="shared" si="4"/>
        <v>843.149999999999</v>
      </c>
      <c r="F34" s="36">
        <f t="shared" si="0"/>
        <v>1.149999999998954</v>
      </c>
      <c r="G34" s="19">
        <f t="shared" si="1"/>
        <v>1554.5166471059938</v>
      </c>
      <c r="H34" s="36">
        <f t="shared" si="2"/>
        <v>1.133194843593232</v>
      </c>
      <c r="I34" s="36">
        <f t="shared" si="3"/>
        <v>0</v>
      </c>
      <c r="J34" s="36">
        <f t="shared" si="5"/>
        <v>1.133194843593232</v>
      </c>
      <c r="K34" s="38">
        <f t="shared" si="7"/>
        <v>6.314917000613211</v>
      </c>
      <c r="L34" s="68">
        <f t="shared" si="6"/>
        <v>1.133194843593232</v>
      </c>
      <c r="N34" s="68"/>
    </row>
    <row r="35" spans="5:14" ht="15.75">
      <c r="E35" s="33">
        <f t="shared" si="4"/>
        <v>843.1999999999989</v>
      </c>
      <c r="F35" s="36">
        <f t="shared" si="0"/>
        <v>1.1999999999989086</v>
      </c>
      <c r="G35" s="19">
        <f t="shared" si="1"/>
        <v>1615.9838362563976</v>
      </c>
      <c r="H35" s="36">
        <f t="shared" si="2"/>
        <v>1.1575674134770528</v>
      </c>
      <c r="I35" s="36">
        <f t="shared" si="3"/>
        <v>0</v>
      </c>
      <c r="J35" s="36">
        <f t="shared" si="5"/>
        <v>1.1575674134770528</v>
      </c>
      <c r="K35" s="38">
        <f t="shared" si="7"/>
        <v>6.544180200998378</v>
      </c>
      <c r="L35" s="68">
        <f t="shared" si="6"/>
        <v>1.1575674134770528</v>
      </c>
      <c r="N35" s="68"/>
    </row>
    <row r="36" spans="5:14" ht="15.75">
      <c r="E36" s="33">
        <f t="shared" si="4"/>
        <v>843.2499999999989</v>
      </c>
      <c r="F36" s="36">
        <f t="shared" si="0"/>
        <v>1.2499999999988631</v>
      </c>
      <c r="G36" s="19">
        <f t="shared" si="1"/>
        <v>1678.3692415609917</v>
      </c>
      <c r="H36" s="36">
        <f t="shared" si="2"/>
        <v>1.1814372941217062</v>
      </c>
      <c r="I36" s="36">
        <f t="shared" si="3"/>
        <v>0</v>
      </c>
      <c r="J36" s="36">
        <f t="shared" si="5"/>
        <v>1.1814372941217062</v>
      </c>
      <c r="K36" s="38">
        <f t="shared" si="7"/>
        <v>6.7760014326583455</v>
      </c>
      <c r="L36" s="68">
        <f t="shared" si="6"/>
        <v>1.1814372941217062</v>
      </c>
      <c r="N36" s="68"/>
    </row>
    <row r="37" spans="5:14" ht="15.75">
      <c r="E37" s="33">
        <f t="shared" si="4"/>
        <v>843.2999999999988</v>
      </c>
      <c r="F37" s="36">
        <f t="shared" si="0"/>
        <v>1.2999999999988177</v>
      </c>
      <c r="G37" s="19">
        <f t="shared" si="1"/>
        <v>1741.7315688228432</v>
      </c>
      <c r="H37" s="36">
        <f t="shared" si="2"/>
        <v>1.2048343633625676</v>
      </c>
      <c r="I37" s="36">
        <f t="shared" si="3"/>
        <v>0</v>
      </c>
      <c r="J37" s="36">
        <f t="shared" si="5"/>
        <v>1.2048343633625676</v>
      </c>
      <c r="K37" s="38">
        <f t="shared" si="7"/>
        <v>7.0106062594387115</v>
      </c>
      <c r="L37" s="68">
        <f t="shared" si="6"/>
        <v>1.2048343633625676</v>
      </c>
      <c r="N37" s="68"/>
    </row>
    <row r="38" spans="5:14" ht="15.75">
      <c r="E38" s="33">
        <f t="shared" si="4"/>
        <v>843.3499999999988</v>
      </c>
      <c r="F38" s="36">
        <f t="shared" si="0"/>
        <v>1.3499999999987722</v>
      </c>
      <c r="G38" s="19">
        <f t="shared" si="1"/>
        <v>1806.1275028950743</v>
      </c>
      <c r="H38" s="36">
        <f t="shared" si="2"/>
        <v>1.2277856516252943</v>
      </c>
      <c r="I38" s="36">
        <f t="shared" si="3"/>
        <v>0</v>
      </c>
      <c r="J38" s="36">
        <f t="shared" si="5"/>
        <v>1.2277856516252943</v>
      </c>
      <c r="K38" s="38">
        <f t="shared" si="7"/>
        <v>7.248210661275541</v>
      </c>
      <c r="L38" s="68">
        <f t="shared" si="6"/>
        <v>1.2277856516252943</v>
      </c>
      <c r="N38" s="68"/>
    </row>
    <row r="39" spans="5:14" ht="15.75">
      <c r="E39" s="33">
        <f t="shared" si="4"/>
        <v>843.3999999999987</v>
      </c>
      <c r="F39" s="36">
        <f t="shared" si="0"/>
        <v>1.3999999999987267</v>
      </c>
      <c r="G39" s="19">
        <f t="shared" si="1"/>
        <v>1871.6119674632605</v>
      </c>
      <c r="H39" s="36">
        <f t="shared" si="2"/>
        <v>1.2503157079452427</v>
      </c>
      <c r="I39" s="36">
        <f t="shared" si="3"/>
        <v>0</v>
      </c>
      <c r="J39" s="36">
        <f t="shared" si="5"/>
        <v>1.2503157079452427</v>
      </c>
      <c r="K39" s="38">
        <f t="shared" si="7"/>
        <v>7.489022266156111</v>
      </c>
      <c r="L39" s="68">
        <f t="shared" si="6"/>
        <v>1.2503157079452427</v>
      </c>
      <c r="N39" s="68"/>
    </row>
    <row r="40" spans="5:14" ht="15.75">
      <c r="E40" s="33">
        <f t="shared" si="4"/>
        <v>843.4499999999987</v>
      </c>
      <c r="F40" s="36">
        <f t="shared" si="0"/>
        <v>1.4499999999986812</v>
      </c>
      <c r="G40" s="19">
        <f t="shared" si="1"/>
        <v>1938.2383434076492</v>
      </c>
      <c r="H40" s="36">
        <f t="shared" si="2"/>
        <v>1.2724469076280855</v>
      </c>
      <c r="I40" s="36">
        <f t="shared" si="3"/>
        <v>0</v>
      </c>
      <c r="J40" s="81">
        <f t="shared" si="5"/>
        <v>1.2724469076280855</v>
      </c>
      <c r="K40" s="38">
        <f t="shared" si="7"/>
        <v>7.733241385653583</v>
      </c>
      <c r="L40" s="68">
        <f t="shared" si="6"/>
        <v>1.2724469076280855</v>
      </c>
      <c r="N40" s="68"/>
    </row>
    <row r="41" spans="4:14" ht="15.75">
      <c r="D41" s="25" t="s">
        <v>34</v>
      </c>
      <c r="E41" s="35">
        <f t="shared" si="4"/>
        <v>843.4999999999986</v>
      </c>
      <c r="F41" s="39">
        <f t="shared" si="0"/>
        <v>1.4999999999986358</v>
      </c>
      <c r="G41" s="40">
        <f t="shared" si="1"/>
        <v>2006.0586535418245</v>
      </c>
      <c r="H41" s="39">
        <f t="shared" si="2"/>
        <v>1.2941997125366482</v>
      </c>
      <c r="I41" s="39">
        <f t="shared" si="3"/>
        <v>0</v>
      </c>
      <c r="J41" s="39">
        <f t="shared" si="5"/>
        <v>1.2941997125366482</v>
      </c>
      <c r="K41" s="41">
        <f t="shared" si="7"/>
        <v>7.9810618910093964</v>
      </c>
      <c r="L41" s="68">
        <f t="shared" si="6"/>
        <v>1.2941997125366482</v>
      </c>
      <c r="N41" s="68"/>
    </row>
    <row r="42" spans="5:14" ht="15.75">
      <c r="E42" s="33">
        <f t="shared" si="4"/>
        <v>843.5499999999986</v>
      </c>
      <c r="F42" s="36">
        <f t="shared" si="0"/>
        <v>1.5499999999985903</v>
      </c>
      <c r="G42" s="19">
        <f t="shared" si="1"/>
        <v>2075.1237198471895</v>
      </c>
      <c r="H42" s="36">
        <f t="shared" si="2"/>
        <v>1.3155928926258333</v>
      </c>
      <c r="I42" s="36">
        <f t="shared" si="3"/>
        <v>0</v>
      </c>
      <c r="J42" s="36">
        <f t="shared" si="5"/>
        <v>1.3155928926258333</v>
      </c>
      <c r="K42" s="38">
        <f t="shared" si="7"/>
        <v>8.232671958783133</v>
      </c>
      <c r="L42" s="68">
        <f t="shared" si="6"/>
        <v>1.3155928926258333</v>
      </c>
      <c r="N42" s="68"/>
    </row>
    <row r="43" spans="5:14" ht="15.75">
      <c r="E43" s="33">
        <f t="shared" si="4"/>
        <v>843.5999999999985</v>
      </c>
      <c r="F43" s="36">
        <f aca="true" t="shared" si="8" ref="F43:F74">E43-842</f>
        <v>1.5999999999985448</v>
      </c>
      <c r="G43" s="19">
        <f t="shared" si="1"/>
        <v>2145.4832980484466</v>
      </c>
      <c r="H43" s="36">
        <f aca="true" t="shared" si="9" ref="H43:H74">2*$P$4*$Q$5*((2*9.81*F43)^(1/2))</f>
        <v>1.3366437155522306</v>
      </c>
      <c r="I43" s="36">
        <f t="shared" si="3"/>
        <v>0</v>
      </c>
      <c r="J43" s="36">
        <f t="shared" si="5"/>
        <v>1.3366437155522306</v>
      </c>
      <c r="K43" s="38">
        <f t="shared" si="7"/>
        <v>8.488254709047053</v>
      </c>
      <c r="L43" s="68">
        <f t="shared" si="6"/>
        <v>1.3366437155522306</v>
      </c>
      <c r="N43" s="68"/>
    </row>
    <row r="44" spans="5:14" ht="15.75">
      <c r="E44" s="33">
        <f aca="true" t="shared" si="10" ref="E44:E75">E43+0.05</f>
        <v>843.6499999999985</v>
      </c>
      <c r="F44" s="36">
        <f t="shared" si="8"/>
        <v>1.6499999999984993</v>
      </c>
      <c r="G44" s="19">
        <f t="shared" si="1"/>
        <v>2217.186193397712</v>
      </c>
      <c r="H44" s="36">
        <f t="shared" si="9"/>
        <v>1.3573681098077033</v>
      </c>
      <c r="I44" s="36">
        <f t="shared" si="3"/>
        <v>0</v>
      </c>
      <c r="J44" s="36">
        <f t="shared" si="5"/>
        <v>1.3573681098077033</v>
      </c>
      <c r="K44" s="38">
        <f t="shared" si="7"/>
        <v>8.747988754466743</v>
      </c>
      <c r="L44" s="68">
        <f t="shared" si="6"/>
        <v>1.3573681098077033</v>
      </c>
      <c r="N44" s="68"/>
    </row>
    <row r="45" spans="5:14" ht="15.75">
      <c r="E45" s="33">
        <f t="shared" si="10"/>
        <v>843.6999999999985</v>
      </c>
      <c r="F45" s="36">
        <f t="shared" si="8"/>
        <v>1.6999999999984539</v>
      </c>
      <c r="G45" s="19">
        <f t="shared" si="1"/>
        <v>2290.280360778115</v>
      </c>
      <c r="H45" s="36">
        <f t="shared" si="9"/>
        <v>1.3777808057599736</v>
      </c>
      <c r="I45" s="36">
        <f t="shared" si="3"/>
        <v>0</v>
      </c>
      <c r="J45" s="36">
        <f t="shared" si="5"/>
        <v>1.3777808057599736</v>
      </c>
      <c r="K45" s="38">
        <f t="shared" si="7"/>
        <v>9.012048675020358</v>
      </c>
      <c r="L45" s="68">
        <f t="shared" si="6"/>
        <v>1.3777808057599736</v>
      </c>
      <c r="N45" s="68"/>
    </row>
    <row r="46" spans="5:14" ht="15.75">
      <c r="E46" s="33">
        <f t="shared" si="10"/>
        <v>843.7499999999984</v>
      </c>
      <c r="F46" s="36">
        <f t="shared" si="8"/>
        <v>1.7499999999984084</v>
      </c>
      <c r="G46" s="19">
        <f t="shared" si="1"/>
        <v>2364.812991646825</v>
      </c>
      <c r="H46" s="36">
        <f t="shared" si="9"/>
        <v>1.3978954581506682</v>
      </c>
      <c r="I46" s="36">
        <f t="shared" si="3"/>
        <v>0</v>
      </c>
      <c r="J46" s="36">
        <f t="shared" si="5"/>
        <v>1.3978954581506682</v>
      </c>
      <c r="K46" s="38">
        <f t="shared" si="7"/>
        <v>9.280605430306752</v>
      </c>
      <c r="L46" s="68">
        <f t="shared" si="6"/>
        <v>1.3978954581506682</v>
      </c>
      <c r="N46" s="68"/>
    </row>
    <row r="47" spans="5:14" ht="15.75">
      <c r="E47" s="33">
        <f t="shared" si="10"/>
        <v>843.7999999999984</v>
      </c>
      <c r="F47" s="36">
        <f t="shared" si="8"/>
        <v>1.799999999998363</v>
      </c>
      <c r="G47" s="19">
        <f t="shared" si="1"/>
        <v>2440.8305898723916</v>
      </c>
      <c r="H47" s="36">
        <f t="shared" si="9"/>
        <v>1.4177247529460475</v>
      </c>
      <c r="I47" s="36">
        <f t="shared" si="3"/>
        <v>0</v>
      </c>
      <c r="J47" s="36">
        <f t="shared" si="5"/>
        <v>1.4177247529460475</v>
      </c>
      <c r="K47" s="38">
        <f t="shared" si="7"/>
        <v>9.553826719187352</v>
      </c>
      <c r="L47" s="68">
        <f t="shared" si="6"/>
        <v>1.4177247529460475</v>
      </c>
      <c r="N47" s="68"/>
    </row>
    <row r="48" spans="5:14" ht="15.75">
      <c r="E48" s="33">
        <f t="shared" si="10"/>
        <v>843.8499999999983</v>
      </c>
      <c r="F48" s="36">
        <f t="shared" si="8"/>
        <v>1.8499999999983174</v>
      </c>
      <c r="G48" s="19">
        <f t="shared" si="1"/>
        <v>2518.3790381525223</v>
      </c>
      <c r="H48" s="36">
        <f t="shared" si="9"/>
        <v>1.4372805009160865</v>
      </c>
      <c r="I48" s="36">
        <f t="shared" si="3"/>
        <v>0</v>
      </c>
      <c r="J48" s="36">
        <f t="shared" si="5"/>
        <v>1.4372805009160865</v>
      </c>
      <c r="K48" s="38">
        <f t="shared" si="7"/>
        <v>9.831877294757827</v>
      </c>
      <c r="L48" s="68">
        <f t="shared" si="6"/>
        <v>1.4372805009160865</v>
      </c>
      <c r="N48" s="68"/>
    </row>
    <row r="49" spans="5:14" ht="15.75">
      <c r="E49" s="33">
        <f t="shared" si="10"/>
        <v>843.8999999999983</v>
      </c>
      <c r="F49" s="36">
        <f t="shared" si="8"/>
        <v>1.899999999998272</v>
      </c>
      <c r="G49" s="19">
        <f t="shared" si="1"/>
        <v>2597.5036564040042</v>
      </c>
      <c r="H49" s="36">
        <f t="shared" si="9"/>
        <v>1.4565737199027247</v>
      </c>
      <c r="I49" s="36">
        <f t="shared" si="3"/>
        <v>0</v>
      </c>
      <c r="J49" s="36">
        <f t="shared" si="5"/>
        <v>1.4565737199027247</v>
      </c>
      <c r="K49" s="38">
        <f t="shared" si="7"/>
        <v>10.114919241249405</v>
      </c>
      <c r="L49" s="68">
        <f t="shared" si="6"/>
        <v>1.4565737199027247</v>
      </c>
      <c r="N49" s="68"/>
    </row>
    <row r="50" spans="5:14" ht="15.75">
      <c r="E50" s="33">
        <f t="shared" si="10"/>
        <v>843.9499999999982</v>
      </c>
      <c r="F50" s="36">
        <f t="shared" si="8"/>
        <v>1.9499999999982265</v>
      </c>
      <c r="G50" s="19">
        <f t="shared" si="1"/>
        <v>2678.249253279777</v>
      </c>
      <c r="H50" s="36">
        <f t="shared" si="9"/>
        <v>1.475614707404655</v>
      </c>
      <c r="I50" s="36">
        <f t="shared" si="3"/>
        <v>0</v>
      </c>
      <c r="J50" s="36">
        <f t="shared" si="5"/>
        <v>1.475614707404655</v>
      </c>
      <c r="K50" s="38">
        <f t="shared" si="7"/>
        <v>10.403112218337245</v>
      </c>
      <c r="L50" s="68">
        <f t="shared" si="6"/>
        <v>1.475614707404655</v>
      </c>
      <c r="N50" s="68"/>
    </row>
    <row r="51" spans="5:14" ht="15.75">
      <c r="E51" s="33">
        <f t="shared" si="10"/>
        <v>843.9999999999982</v>
      </c>
      <c r="F51" s="36">
        <f t="shared" si="8"/>
        <v>1.999999999998181</v>
      </c>
      <c r="G51" s="19">
        <f t="shared" si="1"/>
        <v>2760.6601717767926</v>
      </c>
      <c r="H51" s="36">
        <f t="shared" si="9"/>
        <v>1.49441310483634</v>
      </c>
      <c r="I51" s="36">
        <f t="shared" si="3"/>
        <v>0</v>
      </c>
      <c r="J51" s="36">
        <f t="shared" si="5"/>
        <v>1.49441310483634</v>
      </c>
      <c r="K51" s="38">
        <f t="shared" si="7"/>
        <v>10.696613677425649</v>
      </c>
      <c r="L51" s="68">
        <f t="shared" si="6"/>
        <v>1.49441310483634</v>
      </c>
      <c r="N51" s="68"/>
    </row>
    <row r="52" spans="5:14" ht="15.75">
      <c r="E52" s="33">
        <f t="shared" si="10"/>
        <v>844.0499999999981</v>
      </c>
      <c r="F52" s="36">
        <f t="shared" si="8"/>
        <v>2.0499999999981355</v>
      </c>
      <c r="G52" s="19">
        <f t="shared" si="1"/>
        <v>2844.780329742557</v>
      </c>
      <c r="H52" s="36">
        <f t="shared" si="9"/>
        <v>1.5129779545995556</v>
      </c>
      <c r="I52" s="36">
        <f t="shared" si="3"/>
        <v>0</v>
      </c>
      <c r="J52" s="36">
        <f t="shared" si="5"/>
        <v>1.5129779545995556</v>
      </c>
      <c r="K52" s="38">
        <f t="shared" si="7"/>
        <v>10.995579053741412</v>
      </c>
      <c r="L52" s="68">
        <f t="shared" si="6"/>
        <v>1.5129779545995556</v>
      </c>
      <c r="N52" s="68"/>
    </row>
    <row r="53" spans="5:14" ht="15.75">
      <c r="E53" s="33">
        <f t="shared" si="10"/>
        <v>844.0999999999981</v>
      </c>
      <c r="F53" s="36">
        <f t="shared" si="8"/>
        <v>2.09999999999809</v>
      </c>
      <c r="G53" s="19">
        <f t="shared" si="1"/>
        <v>2930.6532559608936</v>
      </c>
      <c r="H53" s="36">
        <f t="shared" si="9"/>
        <v>1.5313177509262799</v>
      </c>
      <c r="I53" s="36">
        <f t="shared" si="3"/>
        <v>0</v>
      </c>
      <c r="J53" s="36">
        <f t="shared" si="5"/>
        <v>1.5313177509262799</v>
      </c>
      <c r="K53" s="38">
        <f t="shared" si="7"/>
        <v>11.30016193746259</v>
      </c>
      <c r="L53" s="68">
        <f t="shared" si="6"/>
        <v>1.5313177509262799</v>
      </c>
      <c r="N53" s="68"/>
    </row>
    <row r="54" spans="5:14" ht="15.75">
      <c r="E54" s="33">
        <f t="shared" si="10"/>
        <v>844.149999999998</v>
      </c>
      <c r="F54" s="36">
        <f t="shared" si="8"/>
        <v>2.1499999999980446</v>
      </c>
      <c r="G54" s="19">
        <f t="shared" si="1"/>
        <v>3018.322122392674</v>
      </c>
      <c r="H54" s="36">
        <f t="shared" si="9"/>
        <v>1.549440485304158</v>
      </c>
      <c r="I54" s="36">
        <f t="shared" si="3"/>
        <v>0</v>
      </c>
      <c r="J54" s="36">
        <f t="shared" si="5"/>
        <v>1.549440485304158</v>
      </c>
      <c r="K54" s="38">
        <f t="shared" si="7"/>
        <v>11.610514226613072</v>
      </c>
      <c r="L54" s="68">
        <f t="shared" si="6"/>
        <v>1.549440485304158</v>
      </c>
      <c r="N54" s="68"/>
    </row>
    <row r="55" spans="5:14" ht="15.75">
      <c r="E55" s="33">
        <f t="shared" si="10"/>
        <v>844.199999999998</v>
      </c>
      <c r="F55" s="36">
        <f t="shared" si="8"/>
        <v>2.199999999997999</v>
      </c>
      <c r="G55" s="19">
        <f t="shared" si="1"/>
        <v>3107.82977306073</v>
      </c>
      <c r="H55" s="36">
        <f t="shared" si="9"/>
        <v>1.567353687173782</v>
      </c>
      <c r="I55" s="36">
        <f t="shared" si="3"/>
        <v>0</v>
      </c>
      <c r="J55" s="36">
        <f t="shared" si="5"/>
        <v>1.567353687173782</v>
      </c>
      <c r="K55" s="38">
        <f t="shared" si="7"/>
        <v>11.926786264042882</v>
      </c>
      <c r="L55" s="68">
        <f t="shared" si="6"/>
        <v>1.567353687173782</v>
      </c>
      <c r="N55" s="68"/>
    </row>
    <row r="56" spans="5:14" ht="15.75">
      <c r="E56" s="33">
        <f t="shared" si="10"/>
        <v>844.249999999998</v>
      </c>
      <c r="F56" s="36">
        <f t="shared" si="8"/>
        <v>2.2499999999979536</v>
      </c>
      <c r="G56" s="19">
        <f t="shared" si="1"/>
        <v>3199.2187499962206</v>
      </c>
      <c r="H56" s="36">
        <f t="shared" si="9"/>
        <v>1.5850644604857287</v>
      </c>
      <c r="I56" s="36">
        <f t="shared" si="3"/>
        <v>0</v>
      </c>
      <c r="J56" s="36">
        <f t="shared" si="5"/>
        <v>1.5850644604857287</v>
      </c>
      <c r="K56" s="38">
        <f t="shared" si="7"/>
        <v>12.24912696047313</v>
      </c>
      <c r="L56" s="68">
        <f t="shared" si="6"/>
        <v>1.5850644604857287</v>
      </c>
      <c r="N56" s="68"/>
    </row>
    <row r="57" spans="5:14" ht="15.75">
      <c r="E57" s="33">
        <f t="shared" si="10"/>
        <v>844.2999999999979</v>
      </c>
      <c r="F57" s="36">
        <f t="shared" si="8"/>
        <v>2.299999999997908</v>
      </c>
      <c r="G57" s="19">
        <f t="shared" si="1"/>
        <v>3292.5313166037877</v>
      </c>
      <c r="H57" s="36">
        <f t="shared" si="9"/>
        <v>1.6025795166208068</v>
      </c>
      <c r="I57" s="36">
        <f t="shared" si="3"/>
        <v>0</v>
      </c>
      <c r="J57" s="36">
        <f t="shared" si="5"/>
        <v>1.6025795166208068</v>
      </c>
      <c r="K57" s="38">
        <f t="shared" si="7"/>
        <v>12.577683905300098</v>
      </c>
      <c r="L57" s="68">
        <f t="shared" si="6"/>
        <v>1.6025795166208068</v>
      </c>
      <c r="N57" s="68"/>
    </row>
    <row r="58" spans="5:14" ht="15.75">
      <c r="E58" s="33">
        <f t="shared" si="10"/>
        <v>844.3499999999979</v>
      </c>
      <c r="F58" s="36">
        <f t="shared" si="8"/>
        <v>2.3499999999978627</v>
      </c>
      <c r="G58" s="19">
        <f t="shared" si="1"/>
        <v>3387.8094787525765</v>
      </c>
      <c r="H58" s="36">
        <f t="shared" si="9"/>
        <v>1.6199052041061675</v>
      </c>
      <c r="I58" s="36">
        <f t="shared" si="3"/>
        <v>0</v>
      </c>
      <c r="J58" s="36">
        <f t="shared" si="5"/>
        <v>1.6199052041061675</v>
      </c>
      <c r="K58" s="38">
        <f t="shared" si="7"/>
        <v>12.912603466614756</v>
      </c>
      <c r="L58" s="68">
        <f t="shared" si="6"/>
        <v>1.6199052041061675</v>
      </c>
      <c r="N58" s="68"/>
    </row>
    <row r="59" spans="5:14" ht="15.75">
      <c r="E59" s="33">
        <f t="shared" si="10"/>
        <v>844.3999999999978</v>
      </c>
      <c r="F59" s="36">
        <f t="shared" si="8"/>
        <v>2.399999999997817</v>
      </c>
      <c r="G59" s="19">
        <f t="shared" si="1"/>
        <v>3485.0950038579335</v>
      </c>
      <c r="H59" s="36">
        <f t="shared" si="9"/>
        <v>1.6370475355003924</v>
      </c>
      <c r="I59" s="36">
        <f t="shared" si="3"/>
        <v>0</v>
      </c>
      <c r="J59" s="36">
        <f t="shared" si="5"/>
        <v>1.6370475355003924</v>
      </c>
      <c r="K59" s="38">
        <f t="shared" si="7"/>
        <v>13.254030881693502</v>
      </c>
      <c r="L59" s="68">
        <f t="shared" si="6"/>
        <v>1.6370475355003924</v>
      </c>
      <c r="N59" s="68"/>
    </row>
    <row r="60" spans="5:14" ht="15.75">
      <c r="E60" s="33">
        <f t="shared" si="10"/>
        <v>844.4499999999978</v>
      </c>
      <c r="F60" s="36">
        <f t="shared" si="8"/>
        <v>2.4499999999977717</v>
      </c>
      <c r="G60" s="19">
        <f t="shared" si="1"/>
        <v>3584.4294381829163</v>
      </c>
      <c r="H60" s="36">
        <f t="shared" si="9"/>
        <v>1.6540122117703886</v>
      </c>
      <c r="I60" s="36">
        <f t="shared" si="3"/>
        <v>0</v>
      </c>
      <c r="J60" s="36">
        <f t="shared" si="5"/>
        <v>1.6540122117703886</v>
      </c>
      <c r="K60" s="38">
        <f t="shared" si="7"/>
        <v>13.602110339046778</v>
      </c>
      <c r="L60" s="68">
        <f t="shared" si="6"/>
        <v>1.6540122117703886</v>
      </c>
      <c r="N60" s="68"/>
    </row>
    <row r="61" spans="5:14" ht="15.75">
      <c r="E61" s="33">
        <f t="shared" si="10"/>
        <v>844.4999999999977</v>
      </c>
      <c r="F61" s="36">
        <f t="shared" si="8"/>
        <v>2.4999999999977263</v>
      </c>
      <c r="G61" s="19">
        <f t="shared" si="1"/>
        <v>3685.8541225584822</v>
      </c>
      <c r="H61" s="36">
        <f t="shared" si="9"/>
        <v>1.6708046444402882</v>
      </c>
      <c r="I61" s="36">
        <f t="shared" si="3"/>
        <v>0</v>
      </c>
      <c r="J61" s="36">
        <f t="shared" si="5"/>
        <v>1.6708046444402882</v>
      </c>
      <c r="K61" s="38">
        <f t="shared" si="7"/>
        <v>13.956985052968562</v>
      </c>
      <c r="L61" s="68">
        <f t="shared" si="6"/>
        <v>1.6708046444402882</v>
      </c>
      <c r="N61" s="68"/>
    </row>
    <row r="62" spans="5:14" ht="15.75">
      <c r="E62" s="33">
        <f t="shared" si="10"/>
        <v>844.5499999999977</v>
      </c>
      <c r="F62" s="36">
        <f t="shared" si="8"/>
        <v>2.549999999997681</v>
      </c>
      <c r="G62" s="19">
        <f t="shared" si="1"/>
        <v>3789.4102066954947</v>
      </c>
      <c r="H62" s="36">
        <f t="shared" si="9"/>
        <v>1.6874299757562987</v>
      </c>
      <c r="I62" s="36">
        <f t="shared" si="3"/>
        <v>0</v>
      </c>
      <c r="J62" s="36">
        <f t="shared" si="5"/>
        <v>1.6874299757562987</v>
      </c>
      <c r="K62" s="38">
        <f t="shared" si="7"/>
        <v>14.318797331407948</v>
      </c>
      <c r="L62" s="68">
        <f t="shared" si="6"/>
        <v>1.6874299757562987</v>
      </c>
      <c r="N62" s="68"/>
    </row>
    <row r="63" spans="5:14" ht="15.75">
      <c r="E63" s="33">
        <f t="shared" si="10"/>
        <v>844.5999999999976</v>
      </c>
      <c r="F63" s="36">
        <f t="shared" si="8"/>
        <v>2.5999999999976353</v>
      </c>
      <c r="G63" s="19">
        <f t="shared" si="1"/>
        <v>3895.13866223973</v>
      </c>
      <c r="H63" s="36">
        <f t="shared" si="9"/>
        <v>1.703893097080497</v>
      </c>
      <c r="I63" s="36">
        <f t="shared" si="3"/>
        <v>0</v>
      </c>
      <c r="J63" s="36">
        <f t="shared" si="5"/>
        <v>1.703893097080497</v>
      </c>
      <c r="K63" s="38">
        <f t="shared" si="7"/>
        <v>14.687688637879598</v>
      </c>
      <c r="L63" s="68">
        <f t="shared" si="6"/>
        <v>1.703893097080497</v>
      </c>
      <c r="N63" s="68"/>
    </row>
    <row r="64" spans="5:14" ht="15.75">
      <c r="E64" s="33">
        <f t="shared" si="10"/>
        <v>844.6499999999976</v>
      </c>
      <c r="F64" s="36">
        <f t="shared" si="8"/>
        <v>2.64999999999759</v>
      </c>
      <c r="G64" s="19">
        <f t="shared" si="1"/>
        <v>4003.0802947022203</v>
      </c>
      <c r="H64" s="36">
        <f t="shared" si="9"/>
        <v>1.7201986657000499</v>
      </c>
      <c r="I64" s="36">
        <f t="shared" si="3"/>
        <v>0</v>
      </c>
      <c r="J64" s="36">
        <f t="shared" si="5"/>
        <v>1.7201986657000499</v>
      </c>
      <c r="K64" s="38">
        <f t="shared" si="7"/>
        <v>15.063799648040783</v>
      </c>
      <c r="L64" s="68">
        <f t="shared" si="6"/>
        <v>1.7201986657000499</v>
      </c>
      <c r="N64" s="68"/>
    </row>
    <row r="65" spans="5:14" ht="15.75">
      <c r="E65" s="33">
        <f t="shared" si="10"/>
        <v>844.6999999999975</v>
      </c>
      <c r="F65" s="36">
        <f t="shared" si="8"/>
        <v>2.6999999999975444</v>
      </c>
      <c r="G65" s="19">
        <f t="shared" si="1"/>
        <v>4113.275754381156</v>
      </c>
      <c r="H65" s="36">
        <f t="shared" si="9"/>
        <v>1.7363511202155792</v>
      </c>
      <c r="I65" s="36">
        <f t="shared" si="3"/>
        <v>0</v>
      </c>
      <c r="J65" s="36">
        <f t="shared" si="5"/>
        <v>1.7363511202155792</v>
      </c>
      <c r="K65" s="38">
        <f t="shared" si="7"/>
        <v>15.447270301486098</v>
      </c>
      <c r="L65" s="68">
        <f t="shared" si="6"/>
        <v>1.7363511202155792</v>
      </c>
      <c r="N65" s="68"/>
    </row>
    <row r="66" spans="5:14" ht="15.75">
      <c r="E66" s="33">
        <f t="shared" si="10"/>
        <v>844.7499999999975</v>
      </c>
      <c r="F66" s="36">
        <f t="shared" si="8"/>
        <v>2.749999999997499</v>
      </c>
      <c r="G66" s="19">
        <f t="shared" si="1"/>
        <v>4225.76554637759</v>
      </c>
      <c r="H66" s="36">
        <f t="shared" si="9"/>
        <v>1.7523546946527584</v>
      </c>
      <c r="I66" s="36">
        <f t="shared" si="3"/>
        <v>0</v>
      </c>
      <c r="J66" s="36">
        <f t="shared" si="5"/>
        <v>1.7523546946527584</v>
      </c>
      <c r="K66" s="38">
        <f t="shared" si="7"/>
        <v>15.838239849244726</v>
      </c>
      <c r="L66" s="68">
        <f t="shared" si="6"/>
        <v>1.7523546946527584</v>
      </c>
      <c r="N66" s="68"/>
    </row>
    <row r="67" spans="5:14" ht="15.75">
      <c r="E67" s="33">
        <f t="shared" si="10"/>
        <v>844.7999999999975</v>
      </c>
      <c r="F67" s="36">
        <f t="shared" si="8"/>
        <v>2.7999999999974534</v>
      </c>
      <c r="G67" s="19">
        <f t="shared" si="1"/>
        <v>4340.5900397952055</v>
      </c>
      <c r="H67" s="36">
        <f t="shared" si="9"/>
        <v>1.76821343142428</v>
      </c>
      <c r="I67" s="36">
        <f t="shared" si="3"/>
        <v>0</v>
      </c>
      <c r="J67" s="36">
        <f t="shared" si="5"/>
        <v>1.76821343142428</v>
      </c>
      <c r="K67" s="38">
        <f t="shared" si="7"/>
        <v>16.2368468974083</v>
      </c>
      <c r="L67" s="68">
        <f t="shared" si="6"/>
        <v>1.76821343142428</v>
      </c>
      <c r="N67" s="68"/>
    </row>
    <row r="68" spans="5:14" ht="15.75">
      <c r="E68" s="33">
        <f t="shared" si="10"/>
        <v>844.8499999999974</v>
      </c>
      <c r="F68" s="36">
        <f t="shared" si="8"/>
        <v>2.849999999997408</v>
      </c>
      <c r="G68" s="19">
        <f t="shared" si="1"/>
        <v>4457.789476203921</v>
      </c>
      <c r="H68" s="36">
        <f t="shared" si="9"/>
        <v>1.783931193254631</v>
      </c>
      <c r="I68" s="36">
        <f t="shared" si="3"/>
        <v>0</v>
      </c>
      <c r="J68" s="36">
        <f t="shared" si="5"/>
        <v>1.783931193254631</v>
      </c>
      <c r="K68" s="38">
        <f t="shared" si="7"/>
        <v>16.6432294472677</v>
      </c>
      <c r="L68" s="68">
        <f t="shared" si="6"/>
        <v>1.783931193254631</v>
      </c>
      <c r="N68" s="68"/>
    </row>
    <row r="69" spans="5:14" ht="15.75">
      <c r="E69" s="33">
        <f t="shared" si="10"/>
        <v>844.8999999999974</v>
      </c>
      <c r="F69" s="36">
        <f t="shared" si="8"/>
        <v>2.8999999999973625</v>
      </c>
      <c r="G69" s="19">
        <f t="shared" si="1"/>
        <v>4577.403977438105</v>
      </c>
      <c r="H69" s="36">
        <f t="shared" si="9"/>
        <v>1.7995116741673436</v>
      </c>
      <c r="I69" s="36">
        <f t="shared" si="3"/>
        <v>0</v>
      </c>
      <c r="J69" s="36">
        <f t="shared" si="5"/>
        <v>1.7995116741673436</v>
      </c>
      <c r="K69" s="38">
        <f t="shared" si="7"/>
        <v>17.057524932294363</v>
      </c>
      <c r="L69" s="68">
        <f t="shared" si="6"/>
        <v>1.7995116741673436</v>
      </c>
      <c r="N69" s="68"/>
    </row>
    <row r="70" spans="5:14" ht="15.75">
      <c r="E70" s="33">
        <f t="shared" si="10"/>
        <v>844.9499999999973</v>
      </c>
      <c r="F70" s="36">
        <f t="shared" si="8"/>
        <v>2.949999999997317</v>
      </c>
      <c r="G70" s="19">
        <f t="shared" si="1"/>
        <v>4699.4735527922085</v>
      </c>
      <c r="H70" s="36">
        <f t="shared" si="9"/>
        <v>1.8149584096232676</v>
      </c>
      <c r="I70" s="36">
        <f t="shared" si="3"/>
        <v>0</v>
      </c>
      <c r="J70" s="36">
        <f t="shared" si="5"/>
        <v>1.8149584096232676</v>
      </c>
      <c r="K70" s="38">
        <f t="shared" si="7"/>
        <v>17.479870252263964</v>
      </c>
      <c r="L70" s="68">
        <f t="shared" si="6"/>
        <v>1.8149584096232676</v>
      </c>
      <c r="N70" s="68"/>
    </row>
    <row r="71" spans="5:14" ht="15.75">
      <c r="E71" s="33">
        <f t="shared" si="10"/>
        <v>844.9999999999973</v>
      </c>
      <c r="F71" s="36">
        <f t="shared" si="8"/>
        <v>2.9999999999972715</v>
      </c>
      <c r="G71" s="19">
        <f t="shared" si="1"/>
        <v>4824.038105669792</v>
      </c>
      <c r="H71" s="36">
        <f t="shared" si="9"/>
        <v>1.8302747858886887</v>
      </c>
      <c r="I71" s="36">
        <f t="shared" si="3"/>
        <v>0</v>
      </c>
      <c r="J71" s="36">
        <f t="shared" si="5"/>
        <v>1.8302747858886887</v>
      </c>
      <c r="K71" s="38">
        <f t="shared" si="7"/>
        <v>17.910401804787995</v>
      </c>
      <c r="L71" s="68">
        <f t="shared" si="6"/>
        <v>1.8302747858886887</v>
      </c>
      <c r="N71" s="68"/>
    </row>
    <row r="72" spans="5:14" ht="15.75">
      <c r="E72" s="33">
        <f t="shared" si="10"/>
        <v>845.0499999999972</v>
      </c>
      <c r="F72" s="36">
        <f t="shared" si="8"/>
        <v>3.049999999997226</v>
      </c>
      <c r="G72" s="19">
        <f t="shared" si="1"/>
        <v>4951.137439735851</v>
      </c>
      <c r="H72" s="36">
        <f t="shared" si="9"/>
        <v>1.8454640487036182</v>
      </c>
      <c r="I72" s="36">
        <f t="shared" si="3"/>
        <v>0</v>
      </c>
      <c r="J72" s="36">
        <f t="shared" si="5"/>
        <v>1.8454640487036182</v>
      </c>
      <c r="K72" s="38">
        <f t="shared" si="7"/>
        <v>18.34925551448979</v>
      </c>
      <c r="L72" s="68">
        <f t="shared" si="6"/>
        <v>1.8454640487036182</v>
      </c>
      <c r="N72" s="68"/>
    </row>
    <row r="73" spans="5:14" ht="15.75">
      <c r="E73" s="33">
        <f t="shared" si="10"/>
        <v>845.0999999999972</v>
      </c>
      <c r="F73" s="36">
        <f t="shared" si="8"/>
        <v>3.0999999999971806</v>
      </c>
      <c r="G73" s="19">
        <f t="shared" si="1"/>
        <v>5080.81126461704</v>
      </c>
      <c r="H73" s="36">
        <f t="shared" si="9"/>
        <v>1.8605293113131045</v>
      </c>
      <c r="I73" s="36">
        <f t="shared" si="3"/>
        <v>0</v>
      </c>
      <c r="J73" s="36">
        <f t="shared" si="5"/>
        <v>1.8605293113131045</v>
      </c>
      <c r="K73" s="38">
        <f t="shared" si="7"/>
        <v>18.796566860036574</v>
      </c>
      <c r="L73" s="68">
        <f t="shared" si="6"/>
        <v>1.8605293113131045</v>
      </c>
      <c r="N73" s="68"/>
    </row>
    <row r="74" spans="5:14" ht="15.75">
      <c r="E74" s="33">
        <f t="shared" si="10"/>
        <v>845.1499999999971</v>
      </c>
      <c r="F74" s="36">
        <f t="shared" si="8"/>
        <v>3.149999999997135</v>
      </c>
      <c r="G74" s="19">
        <f t="shared" si="1"/>
        <v>5213.099201189758</v>
      </c>
      <c r="H74" s="36">
        <f t="shared" si="9"/>
        <v>1.875473561917864</v>
      </c>
      <c r="I74" s="36">
        <f t="shared" si="3"/>
        <v>0</v>
      </c>
      <c r="J74" s="36">
        <f t="shared" si="5"/>
        <v>1.875473561917864</v>
      </c>
      <c r="K74" s="38">
        <f t="shared" si="7"/>
        <v>19.25247089921706</v>
      </c>
      <c r="L74" s="68">
        <f t="shared" si="6"/>
        <v>1.875473561917864</v>
      </c>
      <c r="N74" s="68"/>
    </row>
    <row r="75" spans="5:14" ht="15.75">
      <c r="E75" s="33">
        <f t="shared" si="10"/>
        <v>845.1999999999971</v>
      </c>
      <c r="F75" s="36">
        <f aca="true" t="shared" si="11" ref="F75:F106">E75-842</f>
        <v>3.1999999999970896</v>
      </c>
      <c r="G75" s="19">
        <f aca="true" t="shared" si="12" ref="G75:G138">$B$6*F75^0.5+$B$7*F75+$B$8*F75^2+$B$9*F75^3</f>
        <v>5348.040786491942</v>
      </c>
      <c r="H75" s="36">
        <f aca="true" t="shared" si="13" ref="H75:H111">2*$P$4*$Q$5*((2*9.81*F75)^(1/2))</f>
        <v>1.8902996705947301</v>
      </c>
      <c r="I75" s="36">
        <f aca="true" t="shared" si="14" ref="I75:I111">IF(E75&lt;847,0,$P$10*$P$11*(F75-5)^(1.5))</f>
        <v>0</v>
      </c>
      <c r="J75" s="36">
        <f t="shared" si="5"/>
        <v>1.8902996705947301</v>
      </c>
      <c r="K75" s="38">
        <f t="shared" si="7"/>
        <v>19.717102292234536</v>
      </c>
      <c r="L75" s="68">
        <f t="shared" si="6"/>
        <v>1.8902996705947301</v>
      </c>
      <c r="N75" s="68"/>
    </row>
    <row r="76" spans="5:14" ht="15.75">
      <c r="E76" s="33">
        <f aca="true" t="shared" si="15" ref="E76:E107">E75+0.05</f>
        <v>845.249999999997</v>
      </c>
      <c r="F76" s="36">
        <f t="shared" si="11"/>
        <v>3.249999999997044</v>
      </c>
      <c r="G76" s="19">
        <f t="shared" si="12"/>
        <v>5485.675478290778</v>
      </c>
      <c r="H76" s="36">
        <f t="shared" si="13"/>
        <v>1.9050103957323197</v>
      </c>
      <c r="I76" s="36">
        <f t="shared" si="14"/>
        <v>0</v>
      </c>
      <c r="J76" s="36">
        <f aca="true" t="shared" si="16" ref="J76:J139">H76+I76</f>
        <v>1.9050103957323197</v>
      </c>
      <c r="K76" s="38">
        <f t="shared" si="7"/>
        <v>20.190595323368246</v>
      </c>
      <c r="L76" s="68">
        <f aca="true" t="shared" si="17" ref="L76:L139">J76</f>
        <v>1.9050103957323197</v>
      </c>
      <c r="N76" s="68"/>
    </row>
    <row r="77" spans="5:14" ht="15.75">
      <c r="E77" s="33">
        <f t="shared" si="15"/>
        <v>845.299999999997</v>
      </c>
      <c r="F77" s="36">
        <f t="shared" si="11"/>
        <v>3.2999999999969987</v>
      </c>
      <c r="G77" s="19">
        <f t="shared" si="12"/>
        <v>5626.042659335362</v>
      </c>
      <c r="H77" s="36">
        <f t="shared" si="13"/>
        <v>1.9196083900227863</v>
      </c>
      <c r="I77" s="36">
        <f t="shared" si="14"/>
        <v>0</v>
      </c>
      <c r="J77" s="36">
        <f t="shared" si="16"/>
        <v>1.9196083900227863</v>
      </c>
      <c r="K77" s="38">
        <f aca="true" t="shared" si="18" ref="K77:K140">(2*G77/(600))+J77</f>
        <v>20.673083921140663</v>
      </c>
      <c r="L77" s="68">
        <f t="shared" si="17"/>
        <v>1.9196083900227863</v>
      </c>
      <c r="N77" s="68"/>
    </row>
    <row r="78" spans="5:14" ht="15.75">
      <c r="E78" s="33">
        <f t="shared" si="15"/>
        <v>845.349999999997</v>
      </c>
      <c r="F78" s="36">
        <f t="shared" si="11"/>
        <v>3.349999999996953</v>
      </c>
      <c r="G78" s="19">
        <f t="shared" si="12"/>
        <v>5769.181641320427</v>
      </c>
      <c r="H78" s="36">
        <f t="shared" si="13"/>
        <v>1.934096206046519</v>
      </c>
      <c r="I78" s="36">
        <f t="shared" si="14"/>
        <v>0</v>
      </c>
      <c r="J78" s="36">
        <f t="shared" si="16"/>
        <v>1.934096206046519</v>
      </c>
      <c r="K78" s="38">
        <f t="shared" si="18"/>
        <v>21.164701677114607</v>
      </c>
      <c r="L78" s="68">
        <f t="shared" si="17"/>
        <v>1.934096206046519</v>
      </c>
      <c r="N78" s="68"/>
    </row>
    <row r="79" spans="5:14" ht="15.75">
      <c r="E79" s="33">
        <f t="shared" si="15"/>
        <v>845.3999999999969</v>
      </c>
      <c r="F79" s="36">
        <f t="shared" si="11"/>
        <v>3.3999999999969077</v>
      </c>
      <c r="G79" s="19">
        <f t="shared" si="12"/>
        <v>5915.131668584819</v>
      </c>
      <c r="H79" s="36">
        <f t="shared" si="13"/>
        <v>1.9484763014830855</v>
      </c>
      <c r="I79" s="36">
        <f t="shared" si="14"/>
        <v>0</v>
      </c>
      <c r="J79" s="36">
        <f t="shared" si="16"/>
        <v>1.9484763014830855</v>
      </c>
      <c r="K79" s="38">
        <f t="shared" si="18"/>
        <v>21.665581863432482</v>
      </c>
      <c r="L79" s="68">
        <f t="shared" si="17"/>
        <v>1.9484763014830855</v>
      </c>
      <c r="N79" s="68"/>
    </row>
    <row r="80" spans="5:14" ht="15.75">
      <c r="E80" s="33">
        <f t="shared" si="15"/>
        <v>845.4499999999969</v>
      </c>
      <c r="F80" s="36">
        <f t="shared" si="11"/>
        <v>3.4499999999968622</v>
      </c>
      <c r="G80" s="19">
        <f t="shared" si="12"/>
        <v>6063.931921566074</v>
      </c>
      <c r="H80" s="36">
        <f t="shared" si="13"/>
        <v>1.962751043978545</v>
      </c>
      <c r="I80" s="36">
        <f t="shared" si="14"/>
        <v>0</v>
      </c>
      <c r="J80" s="36">
        <f t="shared" si="16"/>
        <v>1.962751043978545</v>
      </c>
      <c r="K80" s="38">
        <f t="shared" si="18"/>
        <v>22.175857449198794</v>
      </c>
      <c r="L80" s="68">
        <f t="shared" si="17"/>
        <v>1.962751043978545</v>
      </c>
      <c r="N80" s="68"/>
    </row>
    <row r="81" spans="5:14" ht="15.75">
      <c r="E81" s="33">
        <f t="shared" si="15"/>
        <v>845.4999999999968</v>
      </c>
      <c r="F81" s="36">
        <f t="shared" si="11"/>
        <v>3.4999999999968168</v>
      </c>
      <c r="G81" s="19">
        <f t="shared" si="12"/>
        <v>6215.621520030478</v>
      </c>
      <c r="H81" s="36">
        <f t="shared" si="13"/>
        <v>1.9769227156964262</v>
      </c>
      <c r="I81" s="36">
        <f t="shared" si="14"/>
        <v>0</v>
      </c>
      <c r="J81" s="36">
        <f t="shared" si="16"/>
        <v>1.9769227156964262</v>
      </c>
      <c r="K81" s="38">
        <f t="shared" si="18"/>
        <v>22.695661115798018</v>
      </c>
      <c r="L81" s="68">
        <f t="shared" si="17"/>
        <v>1.9769227156964262</v>
      </c>
      <c r="N81" s="68"/>
    </row>
    <row r="82" spans="5:14" ht="15.75">
      <c r="E82" s="33">
        <f t="shared" si="15"/>
        <v>845.5499999999968</v>
      </c>
      <c r="F82" s="36">
        <f t="shared" si="11"/>
        <v>3.5499999999967713</v>
      </c>
      <c r="G82" s="19">
        <f t="shared" si="12"/>
        <v>6370.239526096178</v>
      </c>
      <c r="H82" s="36">
        <f t="shared" si="13"/>
        <v>1.9909935175771412</v>
      </c>
      <c r="I82" s="36">
        <f t="shared" si="14"/>
        <v>0</v>
      </c>
      <c r="J82" s="36">
        <f t="shared" si="16"/>
        <v>1.9909935175771412</v>
      </c>
      <c r="K82" s="38">
        <f t="shared" si="18"/>
        <v>23.225125271231068</v>
      </c>
      <c r="L82" s="68">
        <f t="shared" si="17"/>
        <v>1.9909935175771412</v>
      </c>
      <c r="N82" s="68"/>
    </row>
    <row r="83" spans="5:14" ht="15.75">
      <c r="E83" s="33">
        <f t="shared" si="15"/>
        <v>845.5999999999967</v>
      </c>
      <c r="F83" s="36">
        <f t="shared" si="11"/>
        <v>3.599999999996726</v>
      </c>
      <c r="G83" s="19">
        <f t="shared" si="12"/>
        <v>6527.824947065354</v>
      </c>
      <c r="H83" s="36">
        <f t="shared" si="13"/>
        <v>2.004965573328346</v>
      </c>
      <c r="I83" s="36">
        <f t="shared" si="14"/>
        <v>0</v>
      </c>
      <c r="J83" s="36">
        <f t="shared" si="16"/>
        <v>2.004965573328346</v>
      </c>
      <c r="K83" s="38">
        <f t="shared" si="18"/>
        <v>23.76438206354619</v>
      </c>
      <c r="L83" s="68">
        <f t="shared" si="17"/>
        <v>2.004965573328346</v>
      </c>
      <c r="N83" s="68"/>
    </row>
    <row r="84" spans="5:14" ht="15.75">
      <c r="E84" s="33">
        <f t="shared" si="15"/>
        <v>845.6499999999967</v>
      </c>
      <c r="F84" s="36">
        <f t="shared" si="11"/>
        <v>3.6499999999966803</v>
      </c>
      <c r="G84" s="19">
        <f t="shared" si="12"/>
        <v>6688.416738079947</v>
      </c>
      <c r="H84" s="36">
        <f t="shared" si="13"/>
        <v>2.0188409331667336</v>
      </c>
      <c r="I84" s="36">
        <f t="shared" si="14"/>
        <v>0</v>
      </c>
      <c r="J84" s="36">
        <f t="shared" si="16"/>
        <v>2.0188409331667336</v>
      </c>
      <c r="K84" s="38">
        <f t="shared" si="18"/>
        <v>24.313563393433224</v>
      </c>
      <c r="L84" s="68">
        <f t="shared" si="17"/>
        <v>2.0188409331667336</v>
      </c>
      <c r="N84" s="68"/>
    </row>
    <row r="85" spans="5:14" ht="15.75">
      <c r="E85" s="33">
        <f t="shared" si="15"/>
        <v>845.6999999999966</v>
      </c>
      <c r="F85" s="36">
        <f t="shared" si="11"/>
        <v>3.699999999996635</v>
      </c>
      <c r="G85" s="19">
        <f t="shared" si="12"/>
        <v>6852.053804614234</v>
      </c>
      <c r="H85" s="36">
        <f t="shared" si="13"/>
        <v>2.032621577329925</v>
      </c>
      <c r="I85" s="36">
        <f t="shared" si="14"/>
        <v>0</v>
      </c>
      <c r="J85" s="36">
        <f t="shared" si="16"/>
        <v>2.032621577329925</v>
      </c>
      <c r="K85" s="38">
        <f t="shared" si="18"/>
        <v>24.872800926044036</v>
      </c>
      <c r="L85" s="68">
        <f t="shared" si="17"/>
        <v>2.032621577329925</v>
      </c>
      <c r="N85" s="68"/>
    </row>
    <row r="86" spans="5:14" ht="15.75">
      <c r="E86" s="33">
        <f t="shared" si="15"/>
        <v>845.7499999999966</v>
      </c>
      <c r="F86" s="36">
        <f t="shared" si="11"/>
        <v>3.7499999999965894</v>
      </c>
      <c r="G86" s="19">
        <f t="shared" si="12"/>
        <v>7018.775004816303</v>
      </c>
      <c r="H86" s="36">
        <f t="shared" si="13"/>
        <v>2.0463094193754903</v>
      </c>
      <c r="I86" s="36">
        <f t="shared" si="14"/>
        <v>0</v>
      </c>
      <c r="J86" s="36">
        <f t="shared" si="16"/>
        <v>2.0463094193754903</v>
      </c>
      <c r="K86" s="38">
        <f t="shared" si="18"/>
        <v>25.4422261020965</v>
      </c>
      <c r="L86" s="68">
        <f t="shared" si="17"/>
        <v>2.0463094193754903</v>
      </c>
      <c r="N86" s="68"/>
    </row>
    <row r="87" spans="5:14" ht="15.75">
      <c r="E87" s="33">
        <f t="shared" si="15"/>
        <v>845.7999999999965</v>
      </c>
      <c r="F87" s="36">
        <f t="shared" si="11"/>
        <v>3.799999999996544</v>
      </c>
      <c r="G87" s="19">
        <f t="shared" si="12"/>
        <v>7188.619151709496</v>
      </c>
      <c r="H87" s="36">
        <f t="shared" si="13"/>
        <v>2.059906309282663</v>
      </c>
      <c r="I87" s="36">
        <f t="shared" si="14"/>
        <v>0</v>
      </c>
      <c r="J87" s="36">
        <f t="shared" si="16"/>
        <v>2.059906309282663</v>
      </c>
      <c r="K87" s="38">
        <f t="shared" si="18"/>
        <v>26.021970148314317</v>
      </c>
      <c r="L87" s="68">
        <f t="shared" si="17"/>
        <v>2.059906309282663</v>
      </c>
      <c r="N87" s="68"/>
    </row>
    <row r="88" spans="5:14" ht="15.75">
      <c r="E88" s="33">
        <f t="shared" si="15"/>
        <v>845.8499999999965</v>
      </c>
      <c r="F88" s="36">
        <f t="shared" si="11"/>
        <v>3.8499999999964984</v>
      </c>
      <c r="G88" s="19">
        <f t="shared" si="12"/>
        <v>7361.625015263917</v>
      </c>
      <c r="H88" s="36">
        <f t="shared" si="13"/>
        <v>2.0734140363709765</v>
      </c>
      <c r="I88" s="36">
        <f t="shared" si="14"/>
        <v>0</v>
      </c>
      <c r="J88" s="36">
        <f t="shared" si="16"/>
        <v>2.0734140363709765</v>
      </c>
      <c r="K88" s="38">
        <f t="shared" si="18"/>
        <v>26.6121640872507</v>
      </c>
      <c r="L88" s="68">
        <f t="shared" si="17"/>
        <v>2.0734140363709765</v>
      </c>
      <c r="N88" s="68"/>
    </row>
    <row r="89" spans="5:14" ht="15.75">
      <c r="E89" s="33">
        <f t="shared" si="15"/>
        <v>845.8999999999965</v>
      </c>
      <c r="F89" s="36">
        <f t="shared" si="11"/>
        <v>3.899999999996453</v>
      </c>
      <c r="G89" s="19">
        <f t="shared" si="12"/>
        <v>7537.831324347248</v>
      </c>
      <c r="H89" s="36">
        <f t="shared" si="13"/>
        <v>2.08683433204887</v>
      </c>
      <c r="I89" s="36">
        <f t="shared" si="14"/>
        <v>0</v>
      </c>
      <c r="J89" s="36">
        <f t="shared" si="16"/>
        <v>2.08683433204887</v>
      </c>
      <c r="K89" s="38">
        <f t="shared" si="18"/>
        <v>27.212938746539695</v>
      </c>
      <c r="L89" s="68">
        <f t="shared" si="17"/>
        <v>2.08683433204887</v>
      </c>
      <c r="N89" s="68"/>
    </row>
    <row r="90" spans="5:14" ht="15.75">
      <c r="E90" s="33">
        <f t="shared" si="15"/>
        <v>845.9499999999964</v>
      </c>
      <c r="F90" s="36">
        <f t="shared" si="11"/>
        <v>3.9499999999964075</v>
      </c>
      <c r="G90" s="19">
        <f t="shared" si="12"/>
        <v>7717.276768563374</v>
      </c>
      <c r="H90" s="36">
        <f t="shared" si="13"/>
        <v>2.100168872404197</v>
      </c>
      <c r="I90" s="36">
        <f t="shared" si="14"/>
        <v>0</v>
      </c>
      <c r="J90" s="36">
        <f t="shared" si="16"/>
        <v>2.100168872404197</v>
      </c>
      <c r="K90" s="38">
        <f t="shared" si="18"/>
        <v>27.824424767615444</v>
      </c>
      <c r="L90" s="68">
        <f t="shared" si="17"/>
        <v>2.100168872404197</v>
      </c>
      <c r="N90" s="68"/>
    </row>
    <row r="91" spans="5:14" ht="15.75">
      <c r="E91" s="33">
        <f t="shared" si="15"/>
        <v>845.9999999999964</v>
      </c>
      <c r="F91" s="36">
        <f t="shared" si="11"/>
        <v>3.999999999996362</v>
      </c>
      <c r="G91" s="19">
        <f t="shared" si="12"/>
        <v>7899.999999986585</v>
      </c>
      <c r="H91" s="36">
        <f t="shared" si="13"/>
        <v>2.1134192806476384</v>
      </c>
      <c r="I91" s="36">
        <f t="shared" si="14"/>
        <v>0</v>
      </c>
      <c r="J91" s="36">
        <f t="shared" si="16"/>
        <v>2.1134192806476384</v>
      </c>
      <c r="K91" s="38">
        <f t="shared" si="18"/>
        <v>28.446752613936255</v>
      </c>
      <c r="L91" s="68">
        <f t="shared" si="17"/>
        <v>2.1134192806476384</v>
      </c>
      <c r="N91" s="68"/>
    </row>
    <row r="92" spans="5:14" ht="15.75">
      <c r="E92" s="33">
        <f t="shared" si="15"/>
        <v>846.0499999999963</v>
      </c>
      <c r="F92" s="36">
        <f t="shared" si="11"/>
        <v>4.0499999999963165</v>
      </c>
      <c r="G92" s="19">
        <f t="shared" si="12"/>
        <v>8086.03963479853</v>
      </c>
      <c r="H92" s="36">
        <f t="shared" si="13"/>
        <v>2.1265871294190712</v>
      </c>
      <c r="I92" s="36">
        <f t="shared" si="14"/>
        <v>0</v>
      </c>
      <c r="J92" s="36">
        <f t="shared" si="16"/>
        <v>2.1265871294190712</v>
      </c>
      <c r="K92" s="38">
        <f t="shared" si="18"/>
        <v>29.080052578747505</v>
      </c>
      <c r="L92" s="68">
        <f t="shared" si="17"/>
        <v>2.1265871294190712</v>
      </c>
      <c r="N92" s="68"/>
    </row>
    <row r="93" spans="5:14" ht="15.75">
      <c r="E93" s="33">
        <f t="shared" si="15"/>
        <v>846.0999999999963</v>
      </c>
      <c r="F93" s="36">
        <f t="shared" si="11"/>
        <v>4.099999999996271</v>
      </c>
      <c r="G93" s="19">
        <f t="shared" si="12"/>
        <v>8275.434254834494</v>
      </c>
      <c r="H93" s="36">
        <f t="shared" si="13"/>
        <v>2.1396739429661964</v>
      </c>
      <c r="I93" s="36">
        <f t="shared" si="14"/>
        <v>0</v>
      </c>
      <c r="J93" s="36">
        <f t="shared" si="16"/>
        <v>2.1396739429661964</v>
      </c>
      <c r="K93" s="38">
        <f t="shared" si="18"/>
        <v>29.724454792414512</v>
      </c>
      <c r="L93" s="68">
        <f t="shared" si="17"/>
        <v>2.1396739429661964</v>
      </c>
      <c r="N93" s="68"/>
    </row>
    <row r="94" spans="5:14" ht="15.75">
      <c r="E94" s="33">
        <f t="shared" si="15"/>
        <v>846.1499999999962</v>
      </c>
      <c r="F94" s="36">
        <f t="shared" si="11"/>
        <v>4.149999999996226</v>
      </c>
      <c r="G94" s="19">
        <f t="shared" si="12"/>
        <v>8468.222409045069</v>
      </c>
      <c r="H94" s="36">
        <f t="shared" si="13"/>
        <v>2.1526811992039545</v>
      </c>
      <c r="I94" s="36">
        <f t="shared" si="14"/>
        <v>0</v>
      </c>
      <c r="J94" s="36">
        <f t="shared" si="16"/>
        <v>2.1526811992039545</v>
      </c>
      <c r="K94" s="38">
        <f t="shared" si="18"/>
        <v>30.380089229354184</v>
      </c>
      <c r="L94" s="68">
        <f t="shared" si="17"/>
        <v>2.1526811992039545</v>
      </c>
      <c r="N94" s="68"/>
    </row>
    <row r="95" spans="5:14" ht="15.75">
      <c r="E95" s="33">
        <f t="shared" si="15"/>
        <v>846.1999999999962</v>
      </c>
      <c r="F95" s="36">
        <f t="shared" si="11"/>
        <v>4.19999999999618</v>
      </c>
      <c r="G95" s="19">
        <f t="shared" si="12"/>
        <v>8664.442614878817</v>
      </c>
      <c r="H95" s="36">
        <f t="shared" si="13"/>
        <v>2.1656103316626103</v>
      </c>
      <c r="I95" s="36">
        <f t="shared" si="14"/>
        <v>0</v>
      </c>
      <c r="J95" s="36">
        <f t="shared" si="16"/>
        <v>2.1656103316626103</v>
      </c>
      <c r="K95" s="38">
        <f t="shared" si="18"/>
        <v>31.047085714592</v>
      </c>
      <c r="L95" s="68">
        <f t="shared" si="17"/>
        <v>2.1656103316626103</v>
      </c>
      <c r="N95" s="68"/>
    </row>
    <row r="96" spans="5:14" ht="15.75">
      <c r="E96" s="33">
        <f t="shared" si="15"/>
        <v>846.2499999999961</v>
      </c>
      <c r="F96" s="36">
        <f t="shared" si="11"/>
        <v>4.249999999996135</v>
      </c>
      <c r="G96" s="19">
        <f t="shared" si="12"/>
        <v>8864.133359591051</v>
      </c>
      <c r="H96" s="36">
        <f t="shared" si="13"/>
        <v>2.178462731331777</v>
      </c>
      <c r="I96" s="36">
        <f t="shared" si="14"/>
        <v>0</v>
      </c>
      <c r="J96" s="36">
        <f t="shared" si="16"/>
        <v>2.178462731331777</v>
      </c>
      <c r="K96" s="38">
        <f t="shared" si="18"/>
        <v>31.725573929968615</v>
      </c>
      <c r="L96" s="68">
        <f t="shared" si="17"/>
        <v>2.178462731331777</v>
      </c>
      <c r="N96" s="68"/>
    </row>
    <row r="97" spans="5:14" ht="15.75">
      <c r="E97" s="33">
        <f t="shared" si="15"/>
        <v>846.2999999999961</v>
      </c>
      <c r="F97" s="36">
        <f t="shared" si="11"/>
        <v>4.299999999996089</v>
      </c>
      <c r="G97" s="19">
        <f t="shared" si="12"/>
        <v>9067.333101483548</v>
      </c>
      <c r="H97" s="36">
        <f t="shared" si="13"/>
        <v>2.191239748407091</v>
      </c>
      <c r="I97" s="36">
        <f t="shared" si="14"/>
        <v>0</v>
      </c>
      <c r="J97" s="36">
        <f t="shared" si="16"/>
        <v>2.191239748407091</v>
      </c>
      <c r="K97" s="38">
        <f t="shared" si="18"/>
        <v>32.415683420018915</v>
      </c>
      <c r="L97" s="68">
        <f t="shared" si="17"/>
        <v>2.191239748407091</v>
      </c>
      <c r="N97" s="68"/>
    </row>
    <row r="98" spans="5:14" ht="15.75">
      <c r="E98" s="33">
        <f t="shared" si="15"/>
        <v>846.349999999996</v>
      </c>
      <c r="F98" s="36">
        <f t="shared" si="11"/>
        <v>4.349999999996044</v>
      </c>
      <c r="G98" s="19">
        <f t="shared" si="12"/>
        <v>9274.080271079565</v>
      </c>
      <c r="H98" s="36">
        <f t="shared" si="13"/>
        <v>2.2039426939457467</v>
      </c>
      <c r="I98" s="36">
        <f t="shared" si="14"/>
        <v>0</v>
      </c>
      <c r="J98" s="36">
        <f t="shared" si="16"/>
        <v>2.2039426939457467</v>
      </c>
      <c r="K98" s="38">
        <f t="shared" si="18"/>
        <v>33.1175435975443</v>
      </c>
      <c r="L98" s="68">
        <f t="shared" si="17"/>
        <v>2.2039426939457467</v>
      </c>
      <c r="N98" s="68"/>
    </row>
    <row r="99" spans="5:14" ht="15.75">
      <c r="E99" s="33">
        <f t="shared" si="15"/>
        <v>846.399999999996</v>
      </c>
      <c r="F99" s="36">
        <f t="shared" si="11"/>
        <v>4.399999999995998</v>
      </c>
      <c r="G99" s="19">
        <f t="shared" si="12"/>
        <v>9484.41327223825</v>
      </c>
      <c r="H99" s="36">
        <f t="shared" si="13"/>
        <v>2.2165728414366397</v>
      </c>
      <c r="I99" s="36">
        <f t="shared" si="14"/>
        <v>0</v>
      </c>
      <c r="J99" s="36">
        <f t="shared" si="16"/>
        <v>2.2165728414366397</v>
      </c>
      <c r="K99" s="38">
        <f t="shared" si="18"/>
        <v>33.83128374889747</v>
      </c>
      <c r="L99" s="68">
        <f t="shared" si="17"/>
        <v>2.2165728414366397</v>
      </c>
      <c r="N99" s="68"/>
    </row>
    <row r="100" spans="5:14" ht="15.75">
      <c r="E100" s="33">
        <f t="shared" si="15"/>
        <v>846.449999999996</v>
      </c>
      <c r="F100" s="36">
        <f t="shared" si="11"/>
        <v>4.449999999995953</v>
      </c>
      <c r="G100" s="19">
        <f t="shared" si="12"/>
        <v>9698.37048321221</v>
      </c>
      <c r="H100" s="36">
        <f t="shared" si="13"/>
        <v>2.229131428290437</v>
      </c>
      <c r="I100" s="36">
        <f t="shared" si="14"/>
        <v>0</v>
      </c>
      <c r="J100" s="36">
        <f t="shared" si="16"/>
        <v>2.229131428290437</v>
      </c>
      <c r="K100" s="38">
        <f t="shared" si="18"/>
        <v>34.5570330389978</v>
      </c>
      <c r="L100" s="68">
        <f t="shared" si="17"/>
        <v>2.229131428290437</v>
      </c>
      <c r="N100" s="68"/>
    </row>
    <row r="101" spans="5:14" ht="15.75">
      <c r="E101" s="33">
        <f t="shared" si="15"/>
        <v>846.4999999999959</v>
      </c>
      <c r="F101" s="36">
        <f t="shared" si="11"/>
        <v>4.499999999995907</v>
      </c>
      <c r="G101" s="19">
        <f t="shared" si="12"/>
        <v>9915.990257651767</v>
      </c>
      <c r="H101" s="36">
        <f t="shared" si="13"/>
        <v>2.2416196572545104</v>
      </c>
      <c r="I101" s="36">
        <f t="shared" si="14"/>
        <v>0</v>
      </c>
      <c r="J101" s="36">
        <f t="shared" si="16"/>
        <v>2.2416196572545104</v>
      </c>
      <c r="K101" s="38">
        <f t="shared" si="18"/>
        <v>35.29492051609373</v>
      </c>
      <c r="L101" s="68">
        <f t="shared" si="17"/>
        <v>2.2416196572545104</v>
      </c>
      <c r="N101" s="68"/>
    </row>
    <row r="102" spans="5:14" ht="15.75">
      <c r="E102" s="33">
        <f t="shared" si="15"/>
        <v>846.5499999999959</v>
      </c>
      <c r="F102" s="36">
        <f t="shared" si="11"/>
        <v>4.549999999995862</v>
      </c>
      <c r="G102" s="19">
        <f t="shared" si="12"/>
        <v>10137.310925559144</v>
      </c>
      <c r="H102" s="36">
        <f t="shared" si="13"/>
        <v>2.254038697757315</v>
      </c>
      <c r="I102" s="36">
        <f t="shared" si="14"/>
        <v>0</v>
      </c>
      <c r="J102" s="36">
        <f t="shared" si="16"/>
        <v>2.254038697757315</v>
      </c>
      <c r="K102" s="38">
        <f t="shared" si="18"/>
        <v>36.0450751162878</v>
      </c>
      <c r="L102" s="68">
        <f t="shared" si="17"/>
        <v>2.254038697757315</v>
      </c>
      <c r="N102" s="68"/>
    </row>
    <row r="103" spans="5:14" ht="15.75">
      <c r="E103" s="33">
        <f t="shared" si="15"/>
        <v>846.5999999999958</v>
      </c>
      <c r="F103" s="36">
        <f t="shared" si="11"/>
        <v>4.599999999995816</v>
      </c>
      <c r="G103" s="19">
        <f t="shared" si="12"/>
        <v>10362.370794195553</v>
      </c>
      <c r="H103" s="36">
        <f t="shared" si="13"/>
        <v>2.266389687186464</v>
      </c>
      <c r="I103" s="36">
        <f t="shared" si="14"/>
        <v>0</v>
      </c>
      <c r="J103" s="36">
        <f t="shared" si="16"/>
        <v>2.266389687186464</v>
      </c>
      <c r="K103" s="38">
        <f t="shared" si="18"/>
        <v>36.8076256678383</v>
      </c>
      <c r="L103" s="68">
        <f t="shared" si="17"/>
        <v>2.266389687186464</v>
      </c>
      <c r="N103" s="68"/>
    </row>
    <row r="104" spans="5:14" ht="15.75">
      <c r="E104" s="33">
        <f t="shared" si="15"/>
        <v>846.6499999999958</v>
      </c>
      <c r="F104" s="36">
        <f t="shared" si="11"/>
        <v>4.649999999995771</v>
      </c>
      <c r="G104" s="19">
        <f t="shared" si="12"/>
        <v>10591.208148944072</v>
      </c>
      <c r="H104" s="36">
        <f t="shared" si="13"/>
        <v>2.27867373210445</v>
      </c>
      <c r="I104" s="36">
        <f t="shared" si="14"/>
        <v>0</v>
      </c>
      <c r="J104" s="36">
        <f t="shared" si="16"/>
        <v>2.27867373210445</v>
      </c>
      <c r="K104" s="38">
        <f t="shared" si="18"/>
        <v>37.58270089525136</v>
      </c>
      <c r="L104" s="68">
        <f t="shared" si="17"/>
        <v>2.27867373210445</v>
      </c>
      <c r="N104" s="68"/>
    </row>
    <row r="105" spans="5:14" ht="15.75">
      <c r="E105" s="33">
        <f t="shared" si="15"/>
        <v>846.6999999999957</v>
      </c>
      <c r="F105" s="36">
        <f t="shared" si="11"/>
        <v>4.699999999995725</v>
      </c>
      <c r="G105" s="19">
        <f t="shared" si="12"/>
        <v>10823.861254130856</v>
      </c>
      <c r="H105" s="36">
        <f t="shared" si="13"/>
        <v>2.2908919094056985</v>
      </c>
      <c r="I105" s="36">
        <f t="shared" si="14"/>
        <v>0</v>
      </c>
      <c r="J105" s="36">
        <f t="shared" si="16"/>
        <v>2.2908919094056985</v>
      </c>
      <c r="K105" s="38">
        <f t="shared" si="18"/>
        <v>38.37042942317522</v>
      </c>
      <c r="L105" s="68">
        <f t="shared" si="17"/>
        <v>2.2908919094056985</v>
      </c>
      <c r="N105" s="68"/>
    </row>
    <row r="106" spans="5:14" ht="15.75">
      <c r="E106" s="33">
        <f t="shared" si="15"/>
        <v>846.7499999999957</v>
      </c>
      <c r="F106" s="36">
        <f t="shared" si="11"/>
        <v>4.74999999999568</v>
      </c>
      <c r="G106" s="19">
        <f t="shared" si="12"/>
        <v>11060.36835380715</v>
      </c>
      <c r="H106" s="36">
        <f t="shared" si="13"/>
        <v>2.30304526741837</v>
      </c>
      <c r="I106" s="36">
        <f t="shared" si="14"/>
        <v>0</v>
      </c>
      <c r="J106" s="36">
        <f t="shared" si="16"/>
        <v>2.30304526741837</v>
      </c>
      <c r="K106" s="38">
        <f t="shared" si="18"/>
        <v>39.17093978010887</v>
      </c>
      <c r="L106" s="68">
        <f t="shared" si="17"/>
        <v>2.30304526741837</v>
      </c>
      <c r="N106" s="68"/>
    </row>
    <row r="107" spans="5:14" ht="15.75">
      <c r="E107" s="33">
        <f t="shared" si="15"/>
        <v>846.7999999999956</v>
      </c>
      <c r="F107" s="36">
        <f aca="true" t="shared" si="19" ref="F107:F170">E107-842</f>
        <v>4.799999999995634</v>
      </c>
      <c r="G107" s="19">
        <f t="shared" si="12"/>
        <v>11300.767672494338</v>
      </c>
      <c r="H107" s="36">
        <f t="shared" si="13"/>
        <v>2.3151348269541057</v>
      </c>
      <c r="I107" s="36">
        <f t="shared" si="14"/>
        <v>0</v>
      </c>
      <c r="J107" s="36">
        <f t="shared" si="16"/>
        <v>2.3151348269541057</v>
      </c>
      <c r="K107" s="38">
        <f t="shared" si="18"/>
        <v>39.984360401935234</v>
      </c>
      <c r="L107" s="68">
        <f t="shared" si="17"/>
        <v>2.3151348269541057</v>
      </c>
      <c r="N107" s="68"/>
    </row>
    <row r="108" spans="5:14" ht="15.75">
      <c r="E108" s="33">
        <f>E107+0.05</f>
        <v>846.8499999999956</v>
      </c>
      <c r="F108" s="36">
        <f t="shared" si="19"/>
        <v>4.849999999995589</v>
      </c>
      <c r="G108" s="19">
        <f t="shared" si="12"/>
        <v>11545.097415894163</v>
      </c>
      <c r="H108" s="36">
        <f t="shared" si="13"/>
        <v>2.327161582308689</v>
      </c>
      <c r="I108" s="36">
        <f t="shared" si="14"/>
        <v>0</v>
      </c>
      <c r="J108" s="36">
        <f t="shared" si="16"/>
        <v>2.327161582308689</v>
      </c>
      <c r="K108" s="38">
        <f t="shared" si="18"/>
        <v>40.810819635289235</v>
      </c>
      <c r="L108" s="68">
        <f t="shared" si="17"/>
        <v>2.327161582308689</v>
      </c>
      <c r="N108" s="68"/>
    </row>
    <row r="109" spans="5:14" ht="15.75">
      <c r="E109" s="33">
        <f>E108+0.05</f>
        <v>846.8999999999955</v>
      </c>
      <c r="F109" s="36">
        <f t="shared" si="19"/>
        <v>4.8999999999955435</v>
      </c>
      <c r="G109" s="19">
        <f t="shared" si="12"/>
        <v>11793.39577156609</v>
      </c>
      <c r="H109" s="36">
        <f t="shared" si="13"/>
        <v>2.3391265022164034</v>
      </c>
      <c r="I109" s="36">
        <f t="shared" si="14"/>
        <v>0</v>
      </c>
      <c r="J109" s="36">
        <f t="shared" si="16"/>
        <v>2.3391265022164034</v>
      </c>
      <c r="K109" s="38">
        <f t="shared" si="18"/>
        <v>41.65044574077004</v>
      </c>
      <c r="L109" s="68">
        <f t="shared" si="17"/>
        <v>2.3391265022164034</v>
      </c>
      <c r="N109" s="68"/>
    </row>
    <row r="110" spans="5:14" ht="15.75">
      <c r="E110" s="33">
        <f>E109+0.05</f>
        <v>846.9499999999955</v>
      </c>
      <c r="F110" s="36">
        <f t="shared" si="19"/>
        <v>4.949999999995498</v>
      </c>
      <c r="G110" s="19">
        <f t="shared" si="12"/>
        <v>12045.700909573625</v>
      </c>
      <c r="H110" s="36">
        <f t="shared" si="13"/>
        <v>2.351030530760673</v>
      </c>
      <c r="I110" s="36">
        <f t="shared" si="14"/>
        <v>0</v>
      </c>
      <c r="J110" s="36">
        <f t="shared" si="16"/>
        <v>2.351030530760673</v>
      </c>
      <c r="K110" s="38">
        <f t="shared" si="18"/>
        <v>42.50336689600609</v>
      </c>
      <c r="L110" s="68">
        <f t="shared" si="17"/>
        <v>2.351030530760673</v>
      </c>
      <c r="N110" s="68"/>
    </row>
    <row r="111" spans="5:14" ht="15.75">
      <c r="E111" s="33">
        <f>E110+0.05</f>
        <v>846.9999999999955</v>
      </c>
      <c r="F111" s="36">
        <f t="shared" si="19"/>
        <v>4.9999999999954525</v>
      </c>
      <c r="G111" s="19">
        <f t="shared" si="12"/>
        <v>12302.050983101342</v>
      </c>
      <c r="H111" s="36">
        <f t="shared" si="13"/>
        <v>2.3628745882434123</v>
      </c>
      <c r="I111" s="36">
        <f t="shared" si="14"/>
        <v>0</v>
      </c>
      <c r="J111" s="81">
        <f t="shared" si="16"/>
        <v>2.3628745882434123</v>
      </c>
      <c r="K111" s="38">
        <f t="shared" si="18"/>
        <v>43.36971119858122</v>
      </c>
      <c r="L111" s="68">
        <f t="shared" si="17"/>
        <v>2.3628745882434123</v>
      </c>
      <c r="N111" s="68"/>
    </row>
    <row r="112" spans="4:14" ht="18.75">
      <c r="D112" s="34" t="s">
        <v>35</v>
      </c>
      <c r="E112" s="35">
        <v>847.01</v>
      </c>
      <c r="F112" s="39">
        <f t="shared" si="19"/>
        <v>5.009999999999991</v>
      </c>
      <c r="G112" s="40">
        <f t="shared" si="12"/>
        <v>12353.809746419907</v>
      </c>
      <c r="H112" s="39">
        <f>2*$P$4*$Q$5*((2*9.81*F112)^(1/2))</f>
        <v>2.365236282575398</v>
      </c>
      <c r="I112" s="39">
        <f>IF(E112&lt;847,0,$P$10*$P$11*(F112-5)^(1.5))</f>
        <v>0.005599999999992357</v>
      </c>
      <c r="J112" s="81">
        <f t="shared" si="16"/>
        <v>2.3708362825753904</v>
      </c>
      <c r="K112" s="41">
        <f t="shared" si="18"/>
        <v>43.55020210397508</v>
      </c>
      <c r="L112" s="68">
        <f t="shared" si="17"/>
        <v>2.3708362825753904</v>
      </c>
      <c r="N112" s="68"/>
    </row>
    <row r="113" spans="5:14" ht="15.75">
      <c r="E113" s="33">
        <v>847.02</v>
      </c>
      <c r="F113" s="36">
        <f t="shared" si="19"/>
        <v>5.019999999999982</v>
      </c>
      <c r="G113" s="19">
        <f t="shared" si="12"/>
        <v>12405.732137680512</v>
      </c>
      <c r="H113" s="36">
        <f aca="true" t="shared" si="20" ref="H113:H176">2*$P$4*$Q$5*((2*9.81*F113)^(1/2))</f>
        <v>2.367595621099731</v>
      </c>
      <c r="I113" s="36">
        <f aca="true" t="shared" si="21" ref="I113:I176">$P$10*$P$11*(F113-5)^(1.5)</f>
        <v>0.015839191898557065</v>
      </c>
      <c r="J113" s="36">
        <f t="shared" si="16"/>
        <v>2.383434812998288</v>
      </c>
      <c r="K113" s="38">
        <f t="shared" si="18"/>
        <v>43.73587527193333</v>
      </c>
      <c r="L113" s="68">
        <f t="shared" si="17"/>
        <v>2.383434812998288</v>
      </c>
      <c r="N113" s="68"/>
    </row>
    <row r="114" spans="5:14" ht="15.75">
      <c r="E114" s="33">
        <v>847.03</v>
      </c>
      <c r="F114" s="36">
        <f t="shared" si="19"/>
        <v>5.029999999999973</v>
      </c>
      <c r="G114" s="19">
        <f t="shared" si="12"/>
        <v>12457.818461900293</v>
      </c>
      <c r="H114" s="36">
        <f t="shared" si="20"/>
        <v>2.3699526108532534</v>
      </c>
      <c r="I114" s="36">
        <f t="shared" si="21"/>
        <v>0.029098453567117454</v>
      </c>
      <c r="J114" s="36">
        <f t="shared" si="16"/>
        <v>2.399051064420371</v>
      </c>
      <c r="K114" s="38">
        <f t="shared" si="18"/>
        <v>43.925112604088014</v>
      </c>
      <c r="L114" s="68">
        <f t="shared" si="17"/>
        <v>2.399051064420371</v>
      </c>
      <c r="N114" s="68"/>
    </row>
    <row r="115" spans="5:14" ht="15.75">
      <c r="E115" s="33">
        <v>847.04</v>
      </c>
      <c r="F115" s="36">
        <f t="shared" si="19"/>
        <v>5.039999999999964</v>
      </c>
      <c r="G115" s="19">
        <f t="shared" si="12"/>
        <v>12510.069024048084</v>
      </c>
      <c r="H115" s="36">
        <f t="shared" si="20"/>
        <v>2.372307258836782</v>
      </c>
      <c r="I115" s="36">
        <f t="shared" si="21"/>
        <v>0.04479999999993891</v>
      </c>
      <c r="J115" s="36">
        <f t="shared" si="16"/>
        <v>2.417107258836721</v>
      </c>
      <c r="K115" s="38">
        <f t="shared" si="18"/>
        <v>44.117337338997004</v>
      </c>
      <c r="L115" s="68">
        <f t="shared" si="17"/>
        <v>2.417107258836721</v>
      </c>
      <c r="N115" s="68"/>
    </row>
    <row r="116" spans="5:14" ht="15.75">
      <c r="E116" s="33">
        <f>E111+0.05</f>
        <v>847.0499999999954</v>
      </c>
      <c r="F116" s="36">
        <f t="shared" si="19"/>
        <v>5.049999999995407</v>
      </c>
      <c r="G116" s="19">
        <f t="shared" si="12"/>
        <v>12562.484129044204</v>
      </c>
      <c r="H116" s="36">
        <f t="shared" si="20"/>
        <v>2.374659572015353</v>
      </c>
      <c r="I116" s="36">
        <f t="shared" si="21"/>
        <v>0.0626099033613672</v>
      </c>
      <c r="J116" s="36">
        <f t="shared" si="16"/>
        <v>2.4372694753767203</v>
      </c>
      <c r="K116" s="38">
        <f t="shared" si="18"/>
        <v>44.312216572190735</v>
      </c>
      <c r="L116" s="68">
        <f t="shared" si="17"/>
        <v>2.4372694753767203</v>
      </c>
      <c r="N116" s="68"/>
    </row>
    <row r="117" spans="5:14" ht="15.75">
      <c r="E117" s="33">
        <f>E112+0.05</f>
        <v>847.06</v>
      </c>
      <c r="F117" s="36">
        <f t="shared" si="19"/>
        <v>5.059999999999945</v>
      </c>
      <c r="G117" s="19">
        <f t="shared" si="12"/>
        <v>12615.064081880013</v>
      </c>
      <c r="H117" s="36">
        <f t="shared" si="20"/>
        <v>2.377009557323813</v>
      </c>
      <c r="I117" s="36">
        <f t="shared" si="21"/>
        <v>0.08230285535740248</v>
      </c>
      <c r="J117" s="36">
        <f t="shared" si="16"/>
        <v>2.4593124126812156</v>
      </c>
      <c r="K117" s="38">
        <f t="shared" si="18"/>
        <v>44.50952601894792</v>
      </c>
      <c r="L117" s="68">
        <f t="shared" si="17"/>
        <v>2.4593124126812156</v>
      </c>
      <c r="N117" s="68"/>
    </row>
    <row r="118" spans="5:14" ht="15.75">
      <c r="E118" s="33">
        <f aca="true" t="shared" si="22" ref="E118:E181">E113+0.05</f>
        <v>847.0699999999999</v>
      </c>
      <c r="F118" s="36">
        <f t="shared" si="19"/>
        <v>5.069999999999936</v>
      </c>
      <c r="G118" s="19">
        <f t="shared" si="12"/>
        <v>12667.80918737932</v>
      </c>
      <c r="H118" s="36">
        <f t="shared" si="20"/>
        <v>2.3793572216563628</v>
      </c>
      <c r="I118" s="36">
        <f t="shared" si="21"/>
        <v>0.10371345139359052</v>
      </c>
      <c r="J118" s="36">
        <f t="shared" si="16"/>
        <v>2.483070673049953</v>
      </c>
      <c r="K118" s="38">
        <f t="shared" si="18"/>
        <v>44.709101297647685</v>
      </c>
      <c r="L118" s="68">
        <f t="shared" si="17"/>
        <v>2.483070673049953</v>
      </c>
      <c r="N118" s="68"/>
    </row>
    <row r="119" spans="5:14" ht="15.75">
      <c r="E119" s="33">
        <f t="shared" si="22"/>
        <v>847.0799999999999</v>
      </c>
      <c r="F119" s="36">
        <f t="shared" si="19"/>
        <v>5.079999999999927</v>
      </c>
      <c r="G119" s="19">
        <f t="shared" si="12"/>
        <v>12720.71975043731</v>
      </c>
      <c r="H119" s="36">
        <f t="shared" si="20"/>
        <v>2.3817025718774834</v>
      </c>
      <c r="I119" s="36">
        <f t="shared" si="21"/>
        <v>0.12671353518845643</v>
      </c>
      <c r="J119" s="36">
        <f t="shared" si="16"/>
        <v>2.5084161070659396</v>
      </c>
      <c r="K119" s="38">
        <f t="shared" si="18"/>
        <v>44.91081527519031</v>
      </c>
      <c r="L119" s="68">
        <f t="shared" si="17"/>
        <v>2.5084161070659396</v>
      </c>
      <c r="N119" s="68"/>
    </row>
    <row r="120" spans="5:14" ht="15.75">
      <c r="E120" s="33">
        <f t="shared" si="22"/>
        <v>847.0899999999999</v>
      </c>
      <c r="F120" s="36">
        <f t="shared" si="19"/>
        <v>5.089999999999918</v>
      </c>
      <c r="G120" s="19">
        <f t="shared" si="12"/>
        <v>12773.796075901337</v>
      </c>
      <c r="H120" s="36">
        <f t="shared" si="20"/>
        <v>2.3840456148168285</v>
      </c>
      <c r="I120" s="36">
        <f t="shared" si="21"/>
        <v>0.15119999999979378</v>
      </c>
      <c r="J120" s="36">
        <f t="shared" si="16"/>
        <v>2.5352456148166223</v>
      </c>
      <c r="K120" s="38">
        <f t="shared" si="18"/>
        <v>45.11456586782108</v>
      </c>
      <c r="L120" s="68">
        <f t="shared" si="17"/>
        <v>2.5352456148166223</v>
      </c>
      <c r="N120" s="68"/>
    </row>
    <row r="121" spans="5:14" ht="15.75">
      <c r="E121" s="33">
        <f t="shared" si="22"/>
        <v>847.0999999999954</v>
      </c>
      <c r="F121" s="36">
        <f t="shared" si="19"/>
        <v>5.099999999995362</v>
      </c>
      <c r="G121" s="19">
        <f t="shared" si="12"/>
        <v>12827.038468570696</v>
      </c>
      <c r="H121" s="36">
        <f t="shared" si="20"/>
        <v>2.3863863572694606</v>
      </c>
      <c r="I121" s="36">
        <f t="shared" si="21"/>
        <v>0.1770875489571081</v>
      </c>
      <c r="J121" s="36">
        <f t="shared" si="16"/>
        <v>2.5634739062265686</v>
      </c>
      <c r="K121" s="38">
        <f t="shared" si="18"/>
        <v>45.32026880146222</v>
      </c>
      <c r="L121" s="68">
        <f t="shared" si="17"/>
        <v>2.5634739062265686</v>
      </c>
      <c r="N121" s="68"/>
    </row>
    <row r="122" spans="5:14" ht="15.75">
      <c r="E122" s="33">
        <f t="shared" si="22"/>
        <v>847.1099999999999</v>
      </c>
      <c r="F122" s="36">
        <f t="shared" si="19"/>
        <v>5.1099999999999</v>
      </c>
      <c r="G122" s="19">
        <f t="shared" si="12"/>
        <v>12880.447233318064</v>
      </c>
      <c r="H122" s="36">
        <f t="shared" si="20"/>
        <v>2.388724806001398</v>
      </c>
      <c r="I122" s="36">
        <f t="shared" si="21"/>
        <v>0.204304087085614</v>
      </c>
      <c r="J122" s="36">
        <f t="shared" si="16"/>
        <v>2.593028893087012</v>
      </c>
      <c r="K122" s="38">
        <f t="shared" si="18"/>
        <v>45.527853004147225</v>
      </c>
      <c r="L122" s="68">
        <f t="shared" si="17"/>
        <v>2.593028893087012</v>
      </c>
      <c r="N122" s="68"/>
    </row>
    <row r="123" spans="5:14" ht="15.75">
      <c r="E123" s="33">
        <f t="shared" si="22"/>
        <v>847.1199999999999</v>
      </c>
      <c r="F123" s="36">
        <f t="shared" si="19"/>
        <v>5.119999999999891</v>
      </c>
      <c r="G123" s="19">
        <f t="shared" si="12"/>
        <v>12934.022674847129</v>
      </c>
      <c r="H123" s="36">
        <f t="shared" si="20"/>
        <v>2.391060967739206</v>
      </c>
      <c r="I123" s="36">
        <f t="shared" si="21"/>
        <v>0.23278762853693957</v>
      </c>
      <c r="J123" s="36">
        <f t="shared" si="16"/>
        <v>2.6238485962761455</v>
      </c>
      <c r="K123" s="38">
        <f t="shared" si="18"/>
        <v>45.737257512433246</v>
      </c>
      <c r="L123" s="68">
        <f t="shared" si="17"/>
        <v>2.6238485962761455</v>
      </c>
      <c r="N123" s="68"/>
    </row>
    <row r="124" spans="5:14" ht="15.75">
      <c r="E124" s="33">
        <f t="shared" si="22"/>
        <v>847.1299999999999</v>
      </c>
      <c r="F124" s="36">
        <f t="shared" si="19"/>
        <v>5.129999999999882</v>
      </c>
      <c r="G124" s="19">
        <f t="shared" si="12"/>
        <v>12987.76509793528</v>
      </c>
      <c r="H124" s="36">
        <f t="shared" si="20"/>
        <v>2.3933948491808623</v>
      </c>
      <c r="I124" s="36">
        <f t="shared" si="21"/>
        <v>0.26248413285342037</v>
      </c>
      <c r="J124" s="36">
        <f t="shared" si="16"/>
        <v>2.6558789820342827</v>
      </c>
      <c r="K124" s="38">
        <f t="shared" si="18"/>
        <v>45.94842930848522</v>
      </c>
      <c r="L124" s="68">
        <f t="shared" si="17"/>
        <v>2.6558789820342827</v>
      </c>
      <c r="N124" s="68"/>
    </row>
    <row r="125" spans="5:14" ht="15.75">
      <c r="E125" s="33">
        <f t="shared" si="22"/>
        <v>847.1399999999999</v>
      </c>
      <c r="F125" s="36">
        <f t="shared" si="19"/>
        <v>5.139999999999873</v>
      </c>
      <c r="G125" s="19">
        <f t="shared" si="12"/>
        <v>13041.674807312507</v>
      </c>
      <c r="H125" s="36">
        <f t="shared" si="20"/>
        <v>2.395726456990659</v>
      </c>
      <c r="I125" s="36">
        <f t="shared" si="21"/>
        <v>0.2933459391226769</v>
      </c>
      <c r="J125" s="36">
        <f t="shared" si="16"/>
        <v>2.689072396113336</v>
      </c>
      <c r="K125" s="38">
        <f t="shared" si="18"/>
        <v>46.161321753821696</v>
      </c>
      <c r="L125" s="68">
        <f t="shared" si="17"/>
        <v>2.689072396113336</v>
      </c>
      <c r="N125" s="68"/>
    </row>
    <row r="126" spans="5:14" ht="15.75">
      <c r="E126" s="33">
        <f t="shared" si="22"/>
        <v>847.1499999999953</v>
      </c>
      <c r="F126" s="36">
        <f t="shared" si="19"/>
        <v>5.149999999995316</v>
      </c>
      <c r="G126" s="19">
        <f t="shared" si="12"/>
        <v>13095.752107661163</v>
      </c>
      <c r="H126" s="36">
        <f t="shared" si="20"/>
        <v>2.398055797799432</v>
      </c>
      <c r="I126" s="36">
        <f t="shared" si="21"/>
        <v>0.3253306010661849</v>
      </c>
      <c r="J126" s="36">
        <f t="shared" si="16"/>
        <v>2.723386398865617</v>
      </c>
      <c r="K126" s="38">
        <f t="shared" si="18"/>
        <v>46.375893424402825</v>
      </c>
      <c r="L126" s="68">
        <f t="shared" si="17"/>
        <v>2.723386398865617</v>
      </c>
      <c r="N126" s="68"/>
    </row>
    <row r="127" spans="5:14" ht="15.75">
      <c r="E127" s="33">
        <f t="shared" si="22"/>
        <v>847.1599999999999</v>
      </c>
      <c r="F127" s="36">
        <f t="shared" si="19"/>
        <v>5.1599999999998545</v>
      </c>
      <c r="G127" s="19">
        <f t="shared" si="12"/>
        <v>13149.997303739292</v>
      </c>
      <c r="H127" s="36">
        <f t="shared" si="20"/>
        <v>2.4003828782100745</v>
      </c>
      <c r="I127" s="36">
        <f t="shared" si="21"/>
        <v>0.35839999999951105</v>
      </c>
      <c r="J127" s="36">
        <f t="shared" si="16"/>
        <v>2.7587828782095856</v>
      </c>
      <c r="K127" s="38">
        <f t="shared" si="18"/>
        <v>46.59210722400723</v>
      </c>
      <c r="L127" s="68">
        <f t="shared" si="17"/>
        <v>2.7587828782095856</v>
      </c>
      <c r="N127" s="68"/>
    </row>
    <row r="128" spans="5:14" ht="15.75">
      <c r="E128" s="33">
        <f t="shared" si="22"/>
        <v>847.1699999999998</v>
      </c>
      <c r="F128" s="36">
        <f t="shared" si="19"/>
        <v>5.169999999999845</v>
      </c>
      <c r="G128" s="19">
        <f t="shared" si="12"/>
        <v>13204.410700134467</v>
      </c>
      <c r="H128" s="36">
        <f t="shared" si="20"/>
        <v>2.4027077047871663</v>
      </c>
      <c r="I128" s="36">
        <f t="shared" si="21"/>
        <v>0.3925196555582658</v>
      </c>
      <c r="J128" s="36">
        <f t="shared" si="16"/>
        <v>2.7952273603454323</v>
      </c>
      <c r="K128" s="38">
        <f t="shared" si="18"/>
        <v>46.80992969412699</v>
      </c>
      <c r="L128" s="68">
        <f t="shared" si="17"/>
        <v>2.7952273603454323</v>
      </c>
      <c r="N128" s="68"/>
    </row>
    <row r="129" spans="5:14" ht="15.75">
      <c r="E129" s="33">
        <f t="shared" si="22"/>
        <v>847.1799999999998</v>
      </c>
      <c r="F129" s="36">
        <f t="shared" si="19"/>
        <v>5.179999999999836</v>
      </c>
      <c r="G129" s="19">
        <f t="shared" si="12"/>
        <v>13258.992601510261</v>
      </c>
      <c r="H129" s="36">
        <f t="shared" si="20"/>
        <v>2.40503028406778</v>
      </c>
      <c r="I129" s="36">
        <f t="shared" si="21"/>
        <v>0.42765818126104055</v>
      </c>
      <c r="J129" s="36">
        <f t="shared" si="16"/>
        <v>2.8326884653288205</v>
      </c>
      <c r="K129" s="38">
        <f t="shared" si="18"/>
        <v>47.02933047036303</v>
      </c>
      <c r="L129" s="68">
        <f t="shared" si="17"/>
        <v>2.8326884653288205</v>
      </c>
      <c r="N129" s="68"/>
    </row>
    <row r="130" spans="5:14" ht="15.75">
      <c r="E130" s="33">
        <f t="shared" si="22"/>
        <v>847.1899999999998</v>
      </c>
      <c r="F130" s="36">
        <f t="shared" si="19"/>
        <v>5.189999999999827</v>
      </c>
      <c r="G130" s="19">
        <f t="shared" si="12"/>
        <v>13313.74331248323</v>
      </c>
      <c r="H130" s="36">
        <f t="shared" si="20"/>
        <v>2.4073506225563985</v>
      </c>
      <c r="I130" s="36">
        <f t="shared" si="21"/>
        <v>0.463786847592095</v>
      </c>
      <c r="J130" s="36">
        <f t="shared" si="16"/>
        <v>2.8711374701484935</v>
      </c>
      <c r="K130" s="38">
        <f t="shared" si="18"/>
        <v>47.25028184509259</v>
      </c>
      <c r="L130" s="68">
        <f t="shared" si="17"/>
        <v>2.8711374701484935</v>
      </c>
      <c r="N130" s="68"/>
    </row>
    <row r="131" spans="5:14" ht="15.75">
      <c r="E131" s="33">
        <f t="shared" si="22"/>
        <v>847.1999999999953</v>
      </c>
      <c r="F131" s="36">
        <f t="shared" si="19"/>
        <v>5.199999999995271</v>
      </c>
      <c r="G131" s="19">
        <f t="shared" si="12"/>
        <v>13368.663137622694</v>
      </c>
      <c r="H131" s="36">
        <f t="shared" si="20"/>
        <v>2.409668726725135</v>
      </c>
      <c r="I131" s="36">
        <f t="shared" si="21"/>
        <v>0.5008792269421868</v>
      </c>
      <c r="J131" s="36">
        <f t="shared" si="16"/>
        <v>2.9105479536673218</v>
      </c>
      <c r="K131" s="38">
        <f t="shared" si="18"/>
        <v>47.47275841240963</v>
      </c>
      <c r="L131" s="68">
        <f t="shared" si="17"/>
        <v>2.9105479536673218</v>
      </c>
      <c r="N131" s="68"/>
    </row>
    <row r="132" spans="5:14" ht="15.75">
      <c r="E132" s="33">
        <f t="shared" si="22"/>
        <v>847.2099999999998</v>
      </c>
      <c r="F132" s="36">
        <f t="shared" si="19"/>
        <v>5.209999999999809</v>
      </c>
      <c r="G132" s="19">
        <f t="shared" si="12"/>
        <v>13423.752381575945</v>
      </c>
      <c r="H132" s="36">
        <f t="shared" si="20"/>
        <v>2.411984603019212</v>
      </c>
      <c r="I132" s="36">
        <f t="shared" si="21"/>
        <v>0.5389109017260717</v>
      </c>
      <c r="J132" s="36">
        <f t="shared" si="16"/>
        <v>2.9508955047452834</v>
      </c>
      <c r="K132" s="38">
        <f t="shared" si="18"/>
        <v>47.6967367766651</v>
      </c>
      <c r="L132" s="68">
        <f t="shared" si="17"/>
        <v>2.9508955047452834</v>
      </c>
      <c r="N132" s="68"/>
    </row>
    <row r="133" spans="5:14" ht="15.75">
      <c r="E133" s="33">
        <f t="shared" si="22"/>
        <v>847.2199999999998</v>
      </c>
      <c r="F133" s="36">
        <f t="shared" si="19"/>
        <v>5.2199999999998</v>
      </c>
      <c r="G133" s="19">
        <f t="shared" si="12"/>
        <v>13479.011348818272</v>
      </c>
      <c r="H133" s="36">
        <f t="shared" si="20"/>
        <v>2.414298257846631</v>
      </c>
      <c r="I133" s="36">
        <f t="shared" si="21"/>
        <v>0.5778592216094584</v>
      </c>
      <c r="J133" s="36">
        <f t="shared" si="16"/>
        <v>2.9921574794560897</v>
      </c>
      <c r="K133" s="38">
        <f t="shared" si="18"/>
        <v>47.922195308850334</v>
      </c>
      <c r="L133" s="68">
        <f t="shared" si="17"/>
        <v>2.9921574794560897</v>
      </c>
      <c r="N133" s="68"/>
    </row>
    <row r="134" spans="5:14" ht="15.75">
      <c r="E134" s="33">
        <f t="shared" si="22"/>
        <v>847.2299999999998</v>
      </c>
      <c r="F134" s="36">
        <f t="shared" si="19"/>
        <v>5.229999999999791</v>
      </c>
      <c r="G134" s="19">
        <f t="shared" si="12"/>
        <v>13534.44034390323</v>
      </c>
      <c r="H134" s="36">
        <f t="shared" si="20"/>
        <v>2.41660969758892</v>
      </c>
      <c r="I134" s="36">
        <f t="shared" si="21"/>
        <v>0.6177031002018357</v>
      </c>
      <c r="J134" s="36">
        <f t="shared" si="16"/>
        <v>3.034312797790756</v>
      </c>
      <c r="K134" s="38">
        <f t="shared" si="18"/>
        <v>48.149113944134854</v>
      </c>
      <c r="L134" s="68">
        <f t="shared" si="17"/>
        <v>3.034312797790756</v>
      </c>
      <c r="N134" s="68"/>
    </row>
    <row r="135" spans="5:14" ht="15.75">
      <c r="E135" s="33">
        <f t="shared" si="22"/>
        <v>847.2399999999998</v>
      </c>
      <c r="F135" s="36">
        <f t="shared" si="19"/>
        <v>5.239999999999782</v>
      </c>
      <c r="G135" s="19">
        <f t="shared" si="12"/>
        <v>13590.039671337723</v>
      </c>
      <c r="H135" s="36">
        <f t="shared" si="20"/>
        <v>2.4189189285960673</v>
      </c>
      <c r="I135" s="36">
        <f t="shared" si="21"/>
        <v>0.6584228428592199</v>
      </c>
      <c r="J135" s="36">
        <f t="shared" si="16"/>
        <v>3.0773417714552873</v>
      </c>
      <c r="K135" s="38">
        <f t="shared" si="18"/>
        <v>48.3774740092477</v>
      </c>
      <c r="L135" s="68">
        <f t="shared" si="17"/>
        <v>3.0773417714552873</v>
      </c>
      <c r="N135" s="68"/>
    </row>
    <row r="136" spans="5:14" ht="15.75">
      <c r="E136" s="33">
        <f t="shared" si="22"/>
        <v>847.2499999999952</v>
      </c>
      <c r="F136" s="36">
        <f t="shared" si="19"/>
        <v>5.249999999995225</v>
      </c>
      <c r="G136" s="19">
        <f t="shared" si="12"/>
        <v>13645.809635581769</v>
      </c>
      <c r="H136" s="36">
        <f t="shared" si="20"/>
        <v>2.4212259571867305</v>
      </c>
      <c r="I136" s="36">
        <f t="shared" si="21"/>
        <v>0.6999999999799459</v>
      </c>
      <c r="J136" s="36">
        <f t="shared" si="16"/>
        <v>3.1212259571666765</v>
      </c>
      <c r="K136" s="38">
        <f t="shared" si="18"/>
        <v>48.60725807577258</v>
      </c>
      <c r="L136" s="68">
        <f t="shared" si="17"/>
        <v>3.1212259571666765</v>
      </c>
      <c r="N136" s="68"/>
    </row>
    <row r="137" spans="5:14" ht="15.75">
      <c r="E137" s="33">
        <f t="shared" si="22"/>
        <v>847.2599999999998</v>
      </c>
      <c r="F137" s="36">
        <f t="shared" si="19"/>
        <v>5.2599999999997635</v>
      </c>
      <c r="G137" s="19">
        <f t="shared" si="12"/>
        <v>13701.750541175636</v>
      </c>
      <c r="H137" s="36">
        <f t="shared" si="20"/>
        <v>2.423530789653684</v>
      </c>
      <c r="I137" s="36">
        <f t="shared" si="21"/>
        <v>0.7424172411780968</v>
      </c>
      <c r="J137" s="36">
        <f t="shared" si="16"/>
        <v>3.165948030831781</v>
      </c>
      <c r="K137" s="38">
        <f t="shared" si="18"/>
        <v>48.83844983475056</v>
      </c>
      <c r="L137" s="68">
        <f t="shared" si="17"/>
        <v>3.165948030831781</v>
      </c>
      <c r="N137" s="68"/>
    </row>
    <row r="138" spans="5:14" ht="15.75">
      <c r="E138" s="33">
        <f t="shared" si="22"/>
        <v>847.2699999999998</v>
      </c>
      <c r="F138" s="36">
        <f t="shared" si="19"/>
        <v>5.269999999999754</v>
      </c>
      <c r="G138" s="19">
        <f t="shared" si="12"/>
        <v>13757.862692485967</v>
      </c>
      <c r="H138" s="36">
        <f t="shared" si="20"/>
        <v>2.42583343225353</v>
      </c>
      <c r="I138" s="36">
        <f t="shared" si="21"/>
        <v>0.785658246312171</v>
      </c>
      <c r="J138" s="36">
        <f t="shared" si="16"/>
        <v>3.211491678565701</v>
      </c>
      <c r="K138" s="38">
        <f t="shared" si="18"/>
        <v>49.07103398685226</v>
      </c>
      <c r="L138" s="68">
        <f t="shared" si="17"/>
        <v>3.211491678565701</v>
      </c>
      <c r="N138" s="68"/>
    </row>
    <row r="139" spans="5:14" ht="15.75">
      <c r="E139" s="33">
        <f t="shared" si="22"/>
        <v>847.2799999999997</v>
      </c>
      <c r="F139" s="36">
        <f t="shared" si="19"/>
        <v>5.279999999999745</v>
      </c>
      <c r="G139" s="19">
        <f aca="true" t="shared" si="23" ref="G139:G202">$B$6*F139^0.5+$B$7*F139+$B$8*F139^2+$B$9*F139^3</f>
        <v>13814.146393959973</v>
      </c>
      <c r="H139" s="36">
        <f t="shared" si="20"/>
        <v>2.428133891217384</v>
      </c>
      <c r="I139" s="36">
        <f t="shared" si="21"/>
        <v>0.8297076111487237</v>
      </c>
      <c r="J139" s="36">
        <f t="shared" si="16"/>
        <v>3.257841502366108</v>
      </c>
      <c r="K139" s="38">
        <f t="shared" si="18"/>
        <v>49.30499614889935</v>
      </c>
      <c r="L139" s="68">
        <f t="shared" si="17"/>
        <v>3.257841502366108</v>
      </c>
      <c r="N139" s="68"/>
    </row>
    <row r="140" spans="5:14" ht="15.75">
      <c r="E140" s="33">
        <f t="shared" si="22"/>
        <v>847.2899999999997</v>
      </c>
      <c r="F140" s="36">
        <f t="shared" si="19"/>
        <v>5.289999999999736</v>
      </c>
      <c r="G140" s="19">
        <f t="shared" si="23"/>
        <v>13870.601949998509</v>
      </c>
      <c r="H140" s="36">
        <f t="shared" si="20"/>
        <v>2.4304321727458285</v>
      </c>
      <c r="I140" s="36">
        <f t="shared" si="21"/>
        <v>0.8745507646774502</v>
      </c>
      <c r="J140" s="36">
        <f aca="true" t="shared" si="24" ref="J140:J203">H140+I140</f>
        <v>3.3049829374232784</v>
      </c>
      <c r="K140" s="38">
        <f t="shared" si="18"/>
        <v>49.54032277075164</v>
      </c>
      <c r="L140" s="68">
        <f aca="true" t="shared" si="25" ref="L140:L203">J140</f>
        <v>3.3049829374232784</v>
      </c>
      <c r="N140" s="68"/>
    </row>
    <row r="141" spans="5:14" ht="15.75">
      <c r="E141" s="33">
        <f t="shared" si="22"/>
        <v>847.2999999999952</v>
      </c>
      <c r="F141" s="36">
        <f t="shared" si="19"/>
        <v>5.29999999999518</v>
      </c>
      <c r="G141" s="19">
        <f t="shared" si="23"/>
        <v>13927.229664955863</v>
      </c>
      <c r="H141" s="36">
        <f t="shared" si="20"/>
        <v>2.4327282830091126</v>
      </c>
      <c r="I141" s="36">
        <f t="shared" si="21"/>
        <v>0.9201738965865016</v>
      </c>
      <c r="J141" s="36">
        <f t="shared" si="24"/>
        <v>3.352902179595614</v>
      </c>
      <c r="K141" s="38">
        <f aca="true" t="shared" si="26" ref="K141:K204">(2*G141/(600))+J141</f>
        <v>49.77700106278183</v>
      </c>
      <c r="L141" s="68">
        <f t="shared" si="25"/>
        <v>3.352902179595614</v>
      </c>
      <c r="N141" s="68"/>
    </row>
    <row r="142" spans="5:14" ht="15.75">
      <c r="E142" s="33">
        <f t="shared" si="22"/>
        <v>847.3099999999997</v>
      </c>
      <c r="F142" s="36">
        <f t="shared" si="19"/>
        <v>5.309999999999718</v>
      </c>
      <c r="G142" s="19">
        <f t="shared" si="23"/>
        <v>13984.029843268832</v>
      </c>
      <c r="H142" s="36">
        <f t="shared" si="20"/>
        <v>2.4350222281525635</v>
      </c>
      <c r="I142" s="36">
        <f t="shared" si="21"/>
        <v>0.9665638933859733</v>
      </c>
      <c r="J142" s="36">
        <f t="shared" si="24"/>
        <v>3.4015861215385366</v>
      </c>
      <c r="K142" s="38">
        <f t="shared" si="26"/>
        <v>50.01501893243464</v>
      </c>
      <c r="L142" s="68">
        <f t="shared" si="25"/>
        <v>3.4015861215385366</v>
      </c>
      <c r="N142" s="68"/>
    </row>
    <row r="143" spans="5:14" ht="15.75">
      <c r="E143" s="33">
        <f t="shared" si="22"/>
        <v>847.3199999999997</v>
      </c>
      <c r="F143" s="36">
        <f t="shared" si="19"/>
        <v>5.319999999999709</v>
      </c>
      <c r="G143" s="19">
        <f t="shared" si="23"/>
        <v>14041.002789198961</v>
      </c>
      <c r="H143" s="36">
        <f t="shared" si="20"/>
        <v>2.4373140142863434</v>
      </c>
      <c r="I143" s="36">
        <f t="shared" si="21"/>
        <v>1.0137082815076517</v>
      </c>
      <c r="J143" s="36">
        <f t="shared" si="24"/>
        <v>3.451022295793995</v>
      </c>
      <c r="K143" s="38">
        <f t="shared" si="26"/>
        <v>50.2543649264572</v>
      </c>
      <c r="L143" s="68">
        <f t="shared" si="25"/>
        <v>3.451022295793995</v>
      </c>
      <c r="N143" s="68"/>
    </row>
    <row r="144" spans="5:14" ht="15.75">
      <c r="E144" s="33">
        <f t="shared" si="22"/>
        <v>847.3299999999997</v>
      </c>
      <c r="F144" s="36">
        <f t="shared" si="19"/>
        <v>5.3299999999997</v>
      </c>
      <c r="G144" s="19">
        <f t="shared" si="23"/>
        <v>14098.148807090562</v>
      </c>
      <c r="H144" s="36">
        <f t="shared" si="20"/>
        <v>2.4396036474960727</v>
      </c>
      <c r="I144" s="36">
        <f t="shared" si="21"/>
        <v>1.0615951770787795</v>
      </c>
      <c r="J144" s="36">
        <f t="shared" si="24"/>
        <v>3.5011988245748524</v>
      </c>
      <c r="K144" s="38">
        <f t="shared" si="26"/>
        <v>50.49502818154339</v>
      </c>
      <c r="L144" s="68">
        <f t="shared" si="25"/>
        <v>3.5011988245748524</v>
      </c>
      <c r="N144" s="68"/>
    </row>
    <row r="145" spans="5:14" ht="15.75">
      <c r="E145" s="33">
        <f t="shared" si="22"/>
        <v>847.3399999999997</v>
      </c>
      <c r="F145" s="36">
        <f t="shared" si="19"/>
        <v>5.339999999999691</v>
      </c>
      <c r="G145" s="19">
        <f t="shared" si="23"/>
        <v>14155.468201241925</v>
      </c>
      <c r="H145" s="36">
        <f t="shared" si="20"/>
        <v>2.441891133837804</v>
      </c>
      <c r="I145" s="36">
        <f t="shared" si="21"/>
        <v>1.1102132407770307</v>
      </c>
      <c r="J145" s="36">
        <f t="shared" si="24"/>
        <v>3.5521043746148346</v>
      </c>
      <c r="K145" s="38">
        <f t="shared" si="26"/>
        <v>50.736998378754585</v>
      </c>
      <c r="L145" s="68">
        <f t="shared" si="25"/>
        <v>3.5521043746148346</v>
      </c>
      <c r="N145" s="68"/>
    </row>
    <row r="146" spans="5:14" ht="15.75">
      <c r="E146" s="33">
        <f t="shared" si="22"/>
        <v>847.3499999999951</v>
      </c>
      <c r="F146" s="36">
        <f t="shared" si="19"/>
        <v>5.349999999995134</v>
      </c>
      <c r="G146" s="19">
        <f t="shared" si="23"/>
        <v>14212.96127590504</v>
      </c>
      <c r="H146" s="36">
        <f t="shared" si="20"/>
        <v>2.44417647933821</v>
      </c>
      <c r="I146" s="36">
        <f t="shared" si="21"/>
        <v>1.159551637463344</v>
      </c>
      <c r="J146" s="36">
        <f t="shared" si="24"/>
        <v>3.6037281168015545</v>
      </c>
      <c r="K146" s="38">
        <f t="shared" si="26"/>
        <v>50.98026570315169</v>
      </c>
      <c r="L146" s="68">
        <f t="shared" si="25"/>
        <v>3.6037281168015545</v>
      </c>
      <c r="N146" s="68"/>
    </row>
    <row r="147" spans="5:14" ht="15.75">
      <c r="E147" s="33">
        <f t="shared" si="22"/>
        <v>847.3599999999997</v>
      </c>
      <c r="F147" s="36">
        <f t="shared" si="19"/>
        <v>5.359999999999673</v>
      </c>
      <c r="G147" s="19">
        <f t="shared" si="23"/>
        <v>14270.628335416643</v>
      </c>
      <c r="H147" s="36">
        <f t="shared" si="20"/>
        <v>2.4464596899999678</v>
      </c>
      <c r="I147" s="36">
        <f t="shared" si="21"/>
        <v>1.2095999999983498</v>
      </c>
      <c r="J147" s="36">
        <f t="shared" si="24"/>
        <v>3.6560596899983175</v>
      </c>
      <c r="K147" s="38">
        <f t="shared" si="26"/>
        <v>51.22482080805379</v>
      </c>
      <c r="L147" s="68">
        <f t="shared" si="25"/>
        <v>3.6560596899983175</v>
      </c>
      <c r="N147" s="68"/>
    </row>
    <row r="148" spans="5:14" ht="15.75">
      <c r="E148" s="33">
        <f t="shared" si="22"/>
        <v>847.3699999999997</v>
      </c>
      <c r="F148" s="36">
        <f t="shared" si="19"/>
        <v>5.3699999999996635</v>
      </c>
      <c r="G148" s="19">
        <f t="shared" si="23"/>
        <v>14328.46968393652</v>
      </c>
      <c r="H148" s="36">
        <f t="shared" si="20"/>
        <v>2.4487407717915493</v>
      </c>
      <c r="I148" s="36">
        <f t="shared" si="21"/>
        <v>1.260348396276072</v>
      </c>
      <c r="J148" s="36">
        <f t="shared" si="24"/>
        <v>3.7090891680676212</v>
      </c>
      <c r="K148" s="38">
        <f t="shared" si="26"/>
        <v>51.47065478118935</v>
      </c>
      <c r="L148" s="68">
        <f t="shared" si="25"/>
        <v>3.7090891680676212</v>
      </c>
      <c r="N148" s="68"/>
    </row>
    <row r="149" spans="5:14" ht="15.75">
      <c r="E149" s="33">
        <f t="shared" si="22"/>
        <v>847.3799999999997</v>
      </c>
      <c r="F149" s="36">
        <f t="shared" si="19"/>
        <v>5.379999999999654</v>
      </c>
      <c r="G149" s="19">
        <f t="shared" si="23"/>
        <v>14386.485625709473</v>
      </c>
      <c r="H149" s="36">
        <f t="shared" si="20"/>
        <v>2.4510197306577943</v>
      </c>
      <c r="I149" s="36">
        <f t="shared" si="21"/>
        <v>1.3117872998300089</v>
      </c>
      <c r="J149" s="36">
        <f t="shared" si="24"/>
        <v>3.762807030487803</v>
      </c>
      <c r="K149" s="38">
        <f t="shared" si="26"/>
        <v>51.717759116186045</v>
      </c>
      <c r="L149" s="68">
        <f t="shared" si="25"/>
        <v>3.762807030487803</v>
      </c>
      <c r="N149" s="68"/>
    </row>
    <row r="150" spans="5:14" ht="15.75">
      <c r="E150" s="33">
        <f t="shared" si="22"/>
        <v>847.3899999999996</v>
      </c>
      <c r="F150" s="36">
        <f t="shared" si="19"/>
        <v>5.389999999999645</v>
      </c>
      <c r="G150" s="19">
        <f t="shared" si="23"/>
        <v>14444.676464934519</v>
      </c>
      <c r="H150" s="36">
        <f t="shared" si="20"/>
        <v>2.4532965725148963</v>
      </c>
      <c r="I150" s="36">
        <f t="shared" si="21"/>
        <v>1.3639075628483497</v>
      </c>
      <c r="J150" s="36">
        <f t="shared" si="24"/>
        <v>3.817204135363246</v>
      </c>
      <c r="K150" s="38">
        <f t="shared" si="26"/>
        <v>51.96612568514497</v>
      </c>
      <c r="L150" s="68">
        <f t="shared" si="25"/>
        <v>3.817204135363246</v>
      </c>
      <c r="N150" s="68"/>
    </row>
    <row r="151" spans="5:14" ht="15.75">
      <c r="E151" s="33">
        <f t="shared" si="22"/>
        <v>847.3999999999951</v>
      </c>
      <c r="F151" s="36">
        <f t="shared" si="19"/>
        <v>5.399999999995089</v>
      </c>
      <c r="G151" s="19">
        <f t="shared" si="23"/>
        <v>14503.042505764628</v>
      </c>
      <c r="H151" s="36">
        <f t="shared" si="20"/>
        <v>2.4555713032505886</v>
      </c>
      <c r="I151" s="36">
        <f t="shared" si="21"/>
        <v>1.4167003917293424</v>
      </c>
      <c r="J151" s="36">
        <f t="shared" si="24"/>
        <v>3.872271694979931</v>
      </c>
      <c r="K151" s="38">
        <f t="shared" si="26"/>
        <v>52.215746714195355</v>
      </c>
      <c r="L151" s="68">
        <f t="shared" si="25"/>
        <v>3.872271694979931</v>
      </c>
      <c r="N151" s="68"/>
    </row>
    <row r="152" spans="5:14" ht="15.75">
      <c r="E152" s="33">
        <f t="shared" si="22"/>
        <v>847.4099999999996</v>
      </c>
      <c r="F152" s="36">
        <f t="shared" si="19"/>
        <v>5.409999999999627</v>
      </c>
      <c r="G152" s="19">
        <f t="shared" si="23"/>
        <v>14561.584052439764</v>
      </c>
      <c r="H152" s="36">
        <f t="shared" si="20"/>
        <v>2.4578439287294884</v>
      </c>
      <c r="I152" s="36">
        <f t="shared" si="21"/>
        <v>1.4701573249125763</v>
      </c>
      <c r="J152" s="36">
        <f t="shared" si="24"/>
        <v>3.9280012536420648</v>
      </c>
      <c r="K152" s="38">
        <f t="shared" si="26"/>
        <v>52.466614761774615</v>
      </c>
      <c r="L152" s="68">
        <f t="shared" si="25"/>
        <v>3.9280012536420648</v>
      </c>
      <c r="N152" s="68"/>
    </row>
    <row r="153" spans="5:14" ht="15.75">
      <c r="E153" s="33">
        <f t="shared" si="22"/>
        <v>847.4199999999996</v>
      </c>
      <c r="F153" s="36">
        <f t="shared" si="19"/>
        <v>5.419999999999618</v>
      </c>
      <c r="G153" s="19">
        <f t="shared" si="23"/>
        <v>14620.301409021176</v>
      </c>
      <c r="H153" s="36">
        <f t="shared" si="20"/>
        <v>2.4601144547829352</v>
      </c>
      <c r="I153" s="36">
        <f t="shared" si="21"/>
        <v>1.5242702122634495</v>
      </c>
      <c r="J153" s="36">
        <f t="shared" si="24"/>
        <v>3.9843846670463847</v>
      </c>
      <c r="K153" s="38">
        <f t="shared" si="26"/>
        <v>52.718722697116974</v>
      </c>
      <c r="L153" s="68">
        <f t="shared" si="25"/>
        <v>3.9843846670463847</v>
      </c>
      <c r="N153" s="68"/>
    </row>
    <row r="154" spans="5:14" ht="15.75">
      <c r="E154" s="33">
        <f t="shared" si="22"/>
        <v>847.4299999999996</v>
      </c>
      <c r="F154" s="36">
        <f t="shared" si="19"/>
        <v>5.429999999999609</v>
      </c>
      <c r="G154" s="19">
        <f t="shared" si="23"/>
        <v>14679.19487965735</v>
      </c>
      <c r="H154" s="36">
        <f t="shared" si="20"/>
        <v>2.4623828872195057</v>
      </c>
      <c r="I154" s="36">
        <f t="shared" si="21"/>
        <v>1.5790311966497677</v>
      </c>
      <c r="J154" s="36">
        <f t="shared" si="24"/>
        <v>4.041414083869274</v>
      </c>
      <c r="K154" s="38">
        <f t="shared" si="26"/>
        <v>52.97206368272711</v>
      </c>
      <c r="L154" s="68">
        <f t="shared" si="25"/>
        <v>4.041414083869274</v>
      </c>
      <c r="N154" s="68"/>
    </row>
    <row r="155" spans="5:14" ht="15.75">
      <c r="E155" s="33">
        <f t="shared" si="22"/>
        <v>847.4399999999996</v>
      </c>
      <c r="F155" s="36">
        <f t="shared" si="19"/>
        <v>5.4399999999996</v>
      </c>
      <c r="G155" s="19">
        <f t="shared" si="23"/>
        <v>14738.264768451223</v>
      </c>
      <c r="H155" s="36">
        <f t="shared" si="20"/>
        <v>2.464649231820018</v>
      </c>
      <c r="I155" s="36">
        <f t="shared" si="21"/>
        <v>1.6344326966849116</v>
      </c>
      <c r="J155" s="36">
        <f t="shared" si="24"/>
        <v>4.09908192850493</v>
      </c>
      <c r="K155" s="38">
        <f t="shared" si="26"/>
        <v>53.22663115667567</v>
      </c>
      <c r="L155" s="68">
        <f t="shared" si="25"/>
        <v>4.09908192850493</v>
      </c>
      <c r="N155" s="68"/>
    </row>
    <row r="156" spans="5:14" ht="15.75">
      <c r="E156" s="33">
        <f t="shared" si="22"/>
        <v>847.449999999995</v>
      </c>
      <c r="F156" s="36">
        <f t="shared" si="19"/>
        <v>5.449999999995043</v>
      </c>
      <c r="G156" s="19">
        <f t="shared" si="23"/>
        <v>14797.511379459902</v>
      </c>
      <c r="H156" s="36">
        <f t="shared" si="20"/>
        <v>2.4669134943377036</v>
      </c>
      <c r="I156" s="36">
        <f t="shared" si="21"/>
        <v>1.6904673909619103</v>
      </c>
      <c r="J156" s="36">
        <f t="shared" si="24"/>
        <v>4.157380885299614</v>
      </c>
      <c r="K156" s="38">
        <f t="shared" si="26"/>
        <v>53.48241881683262</v>
      </c>
      <c r="L156" s="68">
        <f t="shared" si="25"/>
        <v>4.157380885299614</v>
      </c>
      <c r="N156" s="68"/>
    </row>
    <row r="157" spans="5:14" ht="15.75">
      <c r="E157" s="33">
        <f t="shared" si="22"/>
        <v>847.4599999999996</v>
      </c>
      <c r="F157" s="36">
        <f t="shared" si="19"/>
        <v>5.459999999999582</v>
      </c>
      <c r="G157" s="19">
        <f t="shared" si="23"/>
        <v>14856.935016829699</v>
      </c>
      <c r="H157" s="36">
        <f t="shared" si="20"/>
        <v>2.46917568050353</v>
      </c>
      <c r="I157" s="36">
        <f t="shared" si="21"/>
        <v>1.7471282036506857</v>
      </c>
      <c r="J157" s="36">
        <f t="shared" si="24"/>
        <v>4.2163038841542155</v>
      </c>
      <c r="K157" s="38">
        <f t="shared" si="26"/>
        <v>53.73942060691988</v>
      </c>
      <c r="L157" s="68">
        <f t="shared" si="25"/>
        <v>4.2163038841542155</v>
      </c>
      <c r="N157" s="68"/>
    </row>
    <row r="158" spans="5:14" ht="15.75">
      <c r="E158" s="33">
        <f t="shared" si="22"/>
        <v>847.4699999999996</v>
      </c>
      <c r="F158" s="36">
        <f t="shared" si="19"/>
        <v>5.4699999999995725</v>
      </c>
      <c r="G158" s="19">
        <f t="shared" si="23"/>
        <v>14916.535984526425</v>
      </c>
      <c r="H158" s="36">
        <f t="shared" si="20"/>
        <v>2.471435796016073</v>
      </c>
      <c r="I158" s="36">
        <f t="shared" si="21"/>
        <v>1.8044082908230932</v>
      </c>
      <c r="J158" s="36">
        <f t="shared" si="24"/>
        <v>4.275844086839166</v>
      </c>
      <c r="K158" s="38">
        <f t="shared" si="26"/>
        <v>53.99763070192725</v>
      </c>
      <c r="L158" s="68">
        <f t="shared" si="25"/>
        <v>4.275844086839166</v>
      </c>
      <c r="N158" s="68"/>
    </row>
    <row r="159" spans="5:14" ht="15.75">
      <c r="E159" s="33">
        <f t="shared" si="22"/>
        <v>847.4799999999996</v>
      </c>
      <c r="F159" s="36">
        <f t="shared" si="19"/>
        <v>5.479999999999563</v>
      </c>
      <c r="G159" s="19">
        <f t="shared" si="23"/>
        <v>14976.314586605331</v>
      </c>
      <c r="H159" s="36">
        <f t="shared" si="20"/>
        <v>2.473693846551981</v>
      </c>
      <c r="I159" s="36">
        <f t="shared" si="21"/>
        <v>1.8623010282955164</v>
      </c>
      <c r="J159" s="36">
        <f t="shared" si="24"/>
        <v>4.335994874847497</v>
      </c>
      <c r="K159" s="38">
        <f t="shared" si="26"/>
        <v>54.257043496865265</v>
      </c>
      <c r="L159" s="68">
        <f t="shared" si="25"/>
        <v>4.335994874847497</v>
      </c>
      <c r="N159" s="68"/>
    </row>
    <row r="160" spans="5:14" ht="15.75">
      <c r="E160" s="33">
        <f t="shared" si="22"/>
        <v>847.4899999999996</v>
      </c>
      <c r="F160" s="36">
        <f t="shared" si="19"/>
        <v>5.489999999999554</v>
      </c>
      <c r="G160" s="19">
        <f t="shared" si="23"/>
        <v>15036.271127076323</v>
      </c>
      <c r="H160" s="36">
        <f t="shared" si="20"/>
        <v>2.4759498377609894</v>
      </c>
      <c r="I160" s="36">
        <f t="shared" si="21"/>
        <v>1.9207999999973797</v>
      </c>
      <c r="J160" s="36">
        <f t="shared" si="24"/>
        <v>4.396749837758369</v>
      </c>
      <c r="K160" s="38">
        <f t="shared" si="26"/>
        <v>54.517653594679444</v>
      </c>
      <c r="L160" s="68">
        <f t="shared" si="25"/>
        <v>4.396749837758369</v>
      </c>
      <c r="N160" s="68"/>
    </row>
    <row r="161" spans="5:14" ht="15.75">
      <c r="E161" s="33">
        <f t="shared" si="22"/>
        <v>847.499999999995</v>
      </c>
      <c r="F161" s="36">
        <f t="shared" si="19"/>
        <v>5.499999999994998</v>
      </c>
      <c r="G161" s="19">
        <f t="shared" si="23"/>
        <v>15096.40590990366</v>
      </c>
      <c r="H161" s="36">
        <f t="shared" si="20"/>
        <v>2.4782037752660946</v>
      </c>
      <c r="I161" s="36">
        <f t="shared" si="21"/>
        <v>1.9798989872926218</v>
      </c>
      <c r="J161" s="36">
        <f t="shared" si="24"/>
        <v>4.458102762558717</v>
      </c>
      <c r="K161" s="38">
        <f t="shared" si="26"/>
        <v>54.77945579557092</v>
      </c>
      <c r="L161" s="68">
        <f t="shared" si="25"/>
        <v>4.458102762558717</v>
      </c>
      <c r="N161" s="68"/>
    </row>
    <row r="162" spans="5:14" ht="15.75">
      <c r="E162" s="33">
        <f t="shared" si="22"/>
        <v>847.5099999999995</v>
      </c>
      <c r="F162" s="36">
        <f t="shared" si="19"/>
        <v>5.509999999999536</v>
      </c>
      <c r="G162" s="19">
        <f t="shared" si="23"/>
        <v>15156.719239143024</v>
      </c>
      <c r="H162" s="36">
        <f t="shared" si="20"/>
        <v>2.4804556646688396</v>
      </c>
      <c r="I162" s="36">
        <f t="shared" si="21"/>
        <v>2.039591959189056</v>
      </c>
      <c r="J162" s="36">
        <f t="shared" si="24"/>
        <v>4.520047623857895</v>
      </c>
      <c r="K162" s="38">
        <f t="shared" si="26"/>
        <v>55.04244508766797</v>
      </c>
      <c r="L162" s="68">
        <f t="shared" si="25"/>
        <v>4.520047623857895</v>
      </c>
      <c r="N162" s="68"/>
    </row>
    <row r="163" spans="5:14" ht="15.75">
      <c r="E163" s="33">
        <f t="shared" si="22"/>
        <v>847.5199999999995</v>
      </c>
      <c r="F163" s="36">
        <f t="shared" si="19"/>
        <v>5.519999999999527</v>
      </c>
      <c r="G163" s="19">
        <f t="shared" si="23"/>
        <v>15217.211418667745</v>
      </c>
      <c r="H163" s="36">
        <f t="shared" si="20"/>
        <v>2.4827055115392294</v>
      </c>
      <c r="I163" s="36">
        <f t="shared" si="21"/>
        <v>2.0998730628273625</v>
      </c>
      <c r="J163" s="36">
        <f t="shared" si="24"/>
        <v>4.582578574366591</v>
      </c>
      <c r="K163" s="38">
        <f t="shared" si="26"/>
        <v>55.30661663659241</v>
      </c>
      <c r="L163" s="68">
        <f t="shared" si="25"/>
        <v>4.582578574366591</v>
      </c>
      <c r="N163" s="68"/>
    </row>
    <row r="164" spans="5:14" ht="15.75">
      <c r="E164" s="33">
        <f t="shared" si="22"/>
        <v>847.5299999999995</v>
      </c>
      <c r="F164" s="36">
        <f t="shared" si="19"/>
        <v>5.529999999999518</v>
      </c>
      <c r="G164" s="19">
        <f t="shared" si="23"/>
        <v>15277.882752442796</v>
      </c>
      <c r="H164" s="36">
        <f t="shared" si="20"/>
        <v>2.484953321426139</v>
      </c>
      <c r="I164" s="36">
        <f t="shared" si="21"/>
        <v>2.16073661513551</v>
      </c>
      <c r="J164" s="36">
        <f t="shared" si="24"/>
        <v>4.645689936561649</v>
      </c>
      <c r="K164" s="38">
        <f t="shared" si="26"/>
        <v>55.57196577803764</v>
      </c>
      <c r="L164" s="68">
        <f t="shared" si="25"/>
        <v>4.645689936561649</v>
      </c>
      <c r="N164" s="68"/>
    </row>
    <row r="165" spans="5:14" ht="15.75">
      <c r="E165" s="33">
        <f t="shared" si="22"/>
        <v>847.5399999999995</v>
      </c>
      <c r="F165" s="36">
        <f t="shared" si="19"/>
        <v>5.539999999999509</v>
      </c>
      <c r="G165" s="19">
        <f t="shared" si="23"/>
        <v>15338.73354438798</v>
      </c>
      <c r="H165" s="36">
        <f t="shared" si="20"/>
        <v>2.4871990998523485</v>
      </c>
      <c r="I165" s="36">
        <f t="shared" si="21"/>
        <v>2.222177094649868</v>
      </c>
      <c r="J165" s="36">
        <f t="shared" si="24"/>
        <v>4.709376194502216</v>
      </c>
      <c r="K165" s="38">
        <f t="shared" si="26"/>
        <v>55.83848800912881</v>
      </c>
      <c r="L165" s="68">
        <f t="shared" si="25"/>
        <v>4.709376194502216</v>
      </c>
      <c r="N165" s="68"/>
    </row>
    <row r="166" spans="5:14" ht="15.75">
      <c r="E166" s="33">
        <f t="shared" si="22"/>
        <v>847.549999999995</v>
      </c>
      <c r="F166" s="36">
        <f t="shared" si="19"/>
        <v>5.549999999994952</v>
      </c>
      <c r="G166" s="19">
        <f t="shared" si="23"/>
        <v>15399.764098377611</v>
      </c>
      <c r="H166" s="36">
        <f t="shared" si="20"/>
        <v>2.489442852314708</v>
      </c>
      <c r="I166" s="36">
        <f t="shared" si="21"/>
        <v>2.2841891339940195</v>
      </c>
      <c r="J166" s="36">
        <f t="shared" si="24"/>
        <v>4.773631986308727</v>
      </c>
      <c r="K166" s="38">
        <f t="shared" si="26"/>
        <v>56.106178980900765</v>
      </c>
      <c r="L166" s="68">
        <f t="shared" si="25"/>
        <v>4.773631986308727</v>
      </c>
      <c r="N166" s="68"/>
    </row>
    <row r="167" spans="5:14" ht="15.75">
      <c r="E167" s="33">
        <f t="shared" si="22"/>
        <v>847.5599999999995</v>
      </c>
      <c r="F167" s="36">
        <f t="shared" si="19"/>
        <v>5.559999999999491</v>
      </c>
      <c r="G167" s="19">
        <f t="shared" si="23"/>
        <v>15460.974718379617</v>
      </c>
      <c r="H167" s="36">
        <f t="shared" si="20"/>
        <v>2.491684584289392</v>
      </c>
      <c r="I167" s="36">
        <f t="shared" si="21"/>
        <v>2.3467675129814145</v>
      </c>
      <c r="J167" s="36">
        <f t="shared" si="24"/>
        <v>4.838452097270807</v>
      </c>
      <c r="K167" s="38">
        <f t="shared" si="26"/>
        <v>56.37503449186953</v>
      </c>
      <c r="L167" s="68">
        <f t="shared" si="25"/>
        <v>4.838452097270807</v>
      </c>
      <c r="N167" s="68"/>
    </row>
    <row r="168" spans="5:14" ht="15.75">
      <c r="E168" s="33">
        <f t="shared" si="22"/>
        <v>847.5699999999995</v>
      </c>
      <c r="F168" s="36">
        <f t="shared" si="19"/>
        <v>5.569999999999482</v>
      </c>
      <c r="G168" s="19">
        <f t="shared" si="23"/>
        <v>15522.365708177706</v>
      </c>
      <c r="H168" s="36">
        <f t="shared" si="20"/>
        <v>2.493924301221858</v>
      </c>
      <c r="I168" s="36">
        <f t="shared" si="21"/>
        <v>2.4099071517351356</v>
      </c>
      <c r="J168" s="36">
        <f t="shared" si="24"/>
        <v>4.903831452956993</v>
      </c>
      <c r="K168" s="38">
        <f t="shared" si="26"/>
        <v>56.645050480216014</v>
      </c>
      <c r="L168" s="68">
        <f t="shared" si="25"/>
        <v>4.903831452956993</v>
      </c>
      <c r="N168" s="68"/>
    </row>
    <row r="169" spans="5:14" ht="15.75">
      <c r="E169" s="33">
        <f t="shared" si="22"/>
        <v>847.5799999999995</v>
      </c>
      <c r="F169" s="36">
        <f t="shared" si="19"/>
        <v>5.5799999999994725</v>
      </c>
      <c r="G169" s="19">
        <f t="shared" si="23"/>
        <v>15583.937371649405</v>
      </c>
      <c r="H169" s="36">
        <f t="shared" si="20"/>
        <v>2.4961620085371994</v>
      </c>
      <c r="I169" s="36">
        <f t="shared" si="21"/>
        <v>2.473603104781223</v>
      </c>
      <c r="J169" s="36">
        <f t="shared" si="24"/>
        <v>4.969765113318422</v>
      </c>
      <c r="K169" s="38">
        <f t="shared" si="26"/>
        <v>56.91622301881644</v>
      </c>
      <c r="L169" s="68">
        <f t="shared" si="25"/>
        <v>4.969765113318422</v>
      </c>
      <c r="N169" s="68"/>
    </row>
    <row r="170" spans="5:14" ht="15.75">
      <c r="E170" s="33">
        <f t="shared" si="22"/>
        <v>847.5899999999995</v>
      </c>
      <c r="F170" s="36">
        <f t="shared" si="19"/>
        <v>5.589999999999463</v>
      </c>
      <c r="G170" s="19">
        <f t="shared" si="23"/>
        <v>15645.690012627216</v>
      </c>
      <c r="H170" s="36">
        <f t="shared" si="20"/>
        <v>2.498397711635199</v>
      </c>
      <c r="I170" s="36">
        <f t="shared" si="21"/>
        <v>2.5378505550923265</v>
      </c>
      <c r="J170" s="36">
        <f t="shared" si="24"/>
        <v>5.036248266727526</v>
      </c>
      <c r="K170" s="38">
        <f t="shared" si="26"/>
        <v>57.18854830881825</v>
      </c>
      <c r="L170" s="68">
        <f t="shared" si="25"/>
        <v>5.036248266727526</v>
      </c>
      <c r="N170" s="68"/>
    </row>
    <row r="171" spans="5:14" ht="15.75">
      <c r="E171" s="33">
        <f t="shared" si="22"/>
        <v>847.5999999999949</v>
      </c>
      <c r="F171" s="36">
        <f aca="true" t="shared" si="27" ref="F171:F211">E171-842</f>
        <v>5.599999999994907</v>
      </c>
      <c r="G171" s="19">
        <f t="shared" si="23"/>
        <v>15707.623934898294</v>
      </c>
      <c r="H171" s="36">
        <f t="shared" si="20"/>
        <v>2.5006314158904854</v>
      </c>
      <c r="I171" s="36">
        <f t="shared" si="21"/>
        <v>2.6026448086182454</v>
      </c>
      <c r="J171" s="36">
        <f t="shared" si="24"/>
        <v>5.103276224508731</v>
      </c>
      <c r="K171" s="38">
        <f t="shared" si="26"/>
        <v>57.46202267416972</v>
      </c>
      <c r="L171" s="68">
        <f t="shared" si="25"/>
        <v>5.103276224508731</v>
      </c>
      <c r="N171" s="68"/>
    </row>
    <row r="172" spans="5:14" ht="15.75">
      <c r="E172" s="33">
        <f t="shared" si="22"/>
        <v>847.6099999999994</v>
      </c>
      <c r="F172" s="36">
        <f t="shared" si="27"/>
        <v>5.609999999999445</v>
      </c>
      <c r="G172" s="19">
        <f t="shared" si="23"/>
        <v>15769.7394423456</v>
      </c>
      <c r="H172" s="36">
        <f t="shared" si="20"/>
        <v>2.5028631266577612</v>
      </c>
      <c r="I172" s="36">
        <f t="shared" si="21"/>
        <v>2.6679812892860735</v>
      </c>
      <c r="J172" s="36">
        <f t="shared" si="24"/>
        <v>5.170844415943835</v>
      </c>
      <c r="K172" s="38">
        <f t="shared" si="26"/>
        <v>57.736642557095834</v>
      </c>
      <c r="L172" s="68">
        <f t="shared" si="25"/>
        <v>5.170844415943835</v>
      </c>
      <c r="N172" s="68"/>
    </row>
    <row r="173" spans="5:14" ht="15.75">
      <c r="E173" s="33">
        <f t="shared" si="22"/>
        <v>847.6199999999994</v>
      </c>
      <c r="F173" s="36">
        <f t="shared" si="27"/>
        <v>5.619999999999436</v>
      </c>
      <c r="G173" s="19">
        <f t="shared" si="23"/>
        <v>15832.036838665936</v>
      </c>
      <c r="H173" s="36">
        <f t="shared" si="20"/>
        <v>2.5050928492617985</v>
      </c>
      <c r="I173" s="36">
        <f t="shared" si="21"/>
        <v>2.733855533853171</v>
      </c>
      <c r="J173" s="36">
        <f t="shared" si="24"/>
        <v>5.23894838311497</v>
      </c>
      <c r="K173" s="38">
        <f t="shared" si="26"/>
        <v>58.012404512001424</v>
      </c>
      <c r="L173" s="68">
        <f t="shared" si="25"/>
        <v>5.23894838311497</v>
      </c>
      <c r="N173" s="68"/>
    </row>
    <row r="174" spans="5:14" ht="15.75">
      <c r="E174" s="33">
        <f t="shared" si="22"/>
        <v>847.6299999999994</v>
      </c>
      <c r="F174" s="36">
        <f t="shared" si="27"/>
        <v>5.629999999999427</v>
      </c>
      <c r="G174" s="19">
        <f t="shared" si="23"/>
        <v>15894.516427652114</v>
      </c>
      <c r="H174" s="36">
        <f t="shared" si="20"/>
        <v>2.5073205890077417</v>
      </c>
      <c r="I174" s="36">
        <f t="shared" si="21"/>
        <v>2.8002631876269426</v>
      </c>
      <c r="J174" s="36">
        <f t="shared" si="24"/>
        <v>5.307583776634685</v>
      </c>
      <c r="K174" s="38">
        <f t="shared" si="26"/>
        <v>58.28930520214173</v>
      </c>
      <c r="L174" s="68">
        <f t="shared" si="25"/>
        <v>5.307583776634685</v>
      </c>
      <c r="N174" s="68"/>
    </row>
    <row r="175" spans="5:14" ht="15.75">
      <c r="E175" s="33">
        <f t="shared" si="22"/>
        <v>847.6399999999994</v>
      </c>
      <c r="F175" s="36">
        <f t="shared" si="27"/>
        <v>5.639999999999418</v>
      </c>
      <c r="G175" s="19">
        <f t="shared" si="23"/>
        <v>15957.178513052035</v>
      </c>
      <c r="H175" s="36">
        <f t="shared" si="20"/>
        <v>2.509546351176177</v>
      </c>
      <c r="I175" s="36">
        <f t="shared" si="21"/>
        <v>2.8671999999960884</v>
      </c>
      <c r="J175" s="36">
        <f t="shared" si="24"/>
        <v>5.376746351172265</v>
      </c>
      <c r="K175" s="38">
        <f t="shared" si="26"/>
        <v>58.56734139467905</v>
      </c>
      <c r="L175" s="68">
        <f t="shared" si="25"/>
        <v>5.376746351172265</v>
      </c>
      <c r="N175" s="68"/>
    </row>
    <row r="176" spans="5:14" ht="15.75">
      <c r="E176" s="33">
        <f t="shared" si="22"/>
        <v>847.6499999999949</v>
      </c>
      <c r="F176" s="36">
        <f t="shared" si="27"/>
        <v>5.649999999994861</v>
      </c>
      <c r="G176" s="19">
        <f t="shared" si="23"/>
        <v>16020.023398568368</v>
      </c>
      <c r="H176" s="36">
        <f t="shared" si="20"/>
        <v>2.5117701410232818</v>
      </c>
      <c r="I176" s="36">
        <f t="shared" si="21"/>
        <v>2.9346618203458723</v>
      </c>
      <c r="J176" s="36">
        <f t="shared" si="24"/>
        <v>5.446431961369154</v>
      </c>
      <c r="K176" s="38">
        <f t="shared" si="26"/>
        <v>58.846509956597046</v>
      </c>
      <c r="L176" s="68">
        <f t="shared" si="25"/>
        <v>5.446431961369154</v>
      </c>
      <c r="N176" s="68"/>
    </row>
    <row r="177" spans="5:14" ht="15.75">
      <c r="E177" s="33">
        <f t="shared" si="22"/>
        <v>847.6599999999994</v>
      </c>
      <c r="F177" s="36">
        <f t="shared" si="27"/>
        <v>5.6599999999994</v>
      </c>
      <c r="G177" s="19">
        <f t="shared" si="23"/>
        <v>16083.051388001759</v>
      </c>
      <c r="H177" s="36">
        <f aca="true" t="shared" si="28" ref="H177:H211">2*$P$4*$Q$5*((2*9.81*F177)^(1/2))</f>
        <v>2.5139919637860277</v>
      </c>
      <c r="I177" s="36">
        <f aca="true" t="shared" si="29" ref="I177:I211">$P$10*$P$11*(F177-5)^(1.5)</f>
        <v>3.0026445943493543</v>
      </c>
      <c r="J177" s="36">
        <f t="shared" si="24"/>
        <v>5.516636558135382</v>
      </c>
      <c r="K177" s="38">
        <f t="shared" si="26"/>
        <v>59.12680785147458</v>
      </c>
      <c r="L177" s="68">
        <f t="shared" si="25"/>
        <v>5.516636558135382</v>
      </c>
      <c r="N177" s="68"/>
    </row>
    <row r="178" spans="5:14" ht="15.75">
      <c r="E178" s="33">
        <f t="shared" si="22"/>
        <v>847.6699999999994</v>
      </c>
      <c r="F178" s="36">
        <f t="shared" si="27"/>
        <v>5.669999999999391</v>
      </c>
      <c r="G178" s="19">
        <f t="shared" si="23"/>
        <v>16146.262784964743</v>
      </c>
      <c r="H178" s="36">
        <f t="shared" si="28"/>
        <v>2.5162118246722116</v>
      </c>
      <c r="I178" s="36">
        <f t="shared" si="29"/>
        <v>3.0711443600023536</v>
      </c>
      <c r="J178" s="36">
        <f t="shared" si="24"/>
        <v>5.587356184674565</v>
      </c>
      <c r="K178" s="38">
        <f t="shared" si="26"/>
        <v>59.40823213455704</v>
      </c>
      <c r="L178" s="68">
        <f t="shared" si="25"/>
        <v>5.587356184674565</v>
      </c>
      <c r="N178" s="68"/>
    </row>
    <row r="179" spans="5:14" ht="15.75">
      <c r="E179" s="33">
        <f t="shared" si="22"/>
        <v>847.6799999999994</v>
      </c>
      <c r="F179" s="36">
        <f t="shared" si="27"/>
        <v>5.6799999999993815</v>
      </c>
      <c r="G179" s="19">
        <f t="shared" si="23"/>
        <v>16209.65789316802</v>
      </c>
      <c r="H179" s="36">
        <f t="shared" si="28"/>
        <v>2.5184297288707094</v>
      </c>
      <c r="I179" s="36">
        <f t="shared" si="29"/>
        <v>3.1401572444661263</v>
      </c>
      <c r="J179" s="36">
        <f t="shared" si="24"/>
        <v>5.658586973336836</v>
      </c>
      <c r="K179" s="38">
        <f t="shared" si="26"/>
        <v>59.690779950563574</v>
      </c>
      <c r="L179" s="68">
        <f t="shared" si="25"/>
        <v>5.658586973336836</v>
      </c>
      <c r="N179" s="68"/>
    </row>
    <row r="180" spans="5:14" ht="15.75">
      <c r="E180" s="33">
        <f t="shared" si="22"/>
        <v>847.6899999999994</v>
      </c>
      <c r="F180" s="36">
        <f t="shared" si="27"/>
        <v>5.6899999999993724</v>
      </c>
      <c r="G180" s="19">
        <f t="shared" si="23"/>
        <v>16273.23701627749</v>
      </c>
      <c r="H180" s="36">
        <f t="shared" si="28"/>
        <v>2.520645681546561</v>
      </c>
      <c r="I180" s="36">
        <f t="shared" si="29"/>
        <v>3.2096794606271652</v>
      </c>
      <c r="J180" s="36">
        <f t="shared" si="24"/>
        <v>5.730325142173726</v>
      </c>
      <c r="K180" s="38">
        <f t="shared" si="26"/>
        <v>59.97444852976536</v>
      </c>
      <c r="L180" s="68">
        <f t="shared" si="25"/>
        <v>5.730325142173726</v>
      </c>
      <c r="N180" s="68"/>
    </row>
    <row r="181" spans="5:14" ht="15.75">
      <c r="E181" s="33">
        <f t="shared" si="22"/>
        <v>847.6999999999948</v>
      </c>
      <c r="F181" s="36">
        <f t="shared" si="27"/>
        <v>5.699999999994816</v>
      </c>
      <c r="G181" s="19">
        <f t="shared" si="23"/>
        <v>16337.000457913895</v>
      </c>
      <c r="H181" s="36">
        <f t="shared" si="28"/>
        <v>2.522859687841118</v>
      </c>
      <c r="I181" s="36">
        <f t="shared" si="29"/>
        <v>3.279707303977143</v>
      </c>
      <c r="J181" s="36">
        <f t="shared" si="24"/>
        <v>5.802566991818261</v>
      </c>
      <c r="K181" s="38">
        <f t="shared" si="26"/>
        <v>60.25923518486458</v>
      </c>
      <c r="L181" s="68">
        <f t="shared" si="25"/>
        <v>5.802566991818261</v>
      </c>
      <c r="N181" s="68"/>
    </row>
    <row r="182" spans="5:14" ht="15.75">
      <c r="E182" s="33">
        <f aca="true" t="shared" si="30" ref="E182:E211">E177+0.05</f>
        <v>847.7099999999994</v>
      </c>
      <c r="F182" s="36">
        <f t="shared" si="27"/>
        <v>5.709999999999354</v>
      </c>
      <c r="G182" s="19">
        <f t="shared" si="23"/>
        <v>16400.948521798142</v>
      </c>
      <c r="H182" s="36">
        <f t="shared" si="28"/>
        <v>2.5250717528772113</v>
      </c>
      <c r="I182" s="36">
        <f t="shared" si="29"/>
        <v>3.35023714981035</v>
      </c>
      <c r="J182" s="36">
        <f t="shared" si="24"/>
        <v>5.875308902687561</v>
      </c>
      <c r="K182" s="38">
        <f t="shared" si="26"/>
        <v>60.54513730868136</v>
      </c>
      <c r="L182" s="68">
        <f t="shared" si="25"/>
        <v>5.875308902687561</v>
      </c>
      <c r="N182" s="68"/>
    </row>
    <row r="183" spans="5:14" ht="15.75">
      <c r="E183" s="33">
        <f t="shared" si="30"/>
        <v>847.7199999999993</v>
      </c>
      <c r="F183" s="36">
        <f t="shared" si="27"/>
        <v>5.719999999999345</v>
      </c>
      <c r="G183" s="19">
        <f t="shared" si="23"/>
        <v>16465.081511461005</v>
      </c>
      <c r="H183" s="36">
        <f t="shared" si="28"/>
        <v>2.5272818817492295</v>
      </c>
      <c r="I183" s="36">
        <f t="shared" si="29"/>
        <v>3.4212654500883244</v>
      </c>
      <c r="J183" s="36">
        <f t="shared" si="24"/>
        <v>5.948547331837554</v>
      </c>
      <c r="K183" s="38">
        <f t="shared" si="26"/>
        <v>60.8321523700409</v>
      </c>
      <c r="L183" s="68">
        <f t="shared" si="25"/>
        <v>5.948547331837554</v>
      </c>
      <c r="N183" s="68"/>
    </row>
    <row r="184" spans="5:14" ht="15.75">
      <c r="E184" s="33">
        <f t="shared" si="30"/>
        <v>847.7299999999993</v>
      </c>
      <c r="F184" s="36">
        <f t="shared" si="27"/>
        <v>5.729999999999336</v>
      </c>
      <c r="G184" s="19">
        <f t="shared" si="23"/>
        <v>16529.399730533598</v>
      </c>
      <c r="H184" s="36">
        <f t="shared" si="28"/>
        <v>2.5294900795333155</v>
      </c>
      <c r="I184" s="36">
        <f t="shared" si="29"/>
        <v>3.492788731081042</v>
      </c>
      <c r="J184" s="36">
        <f t="shared" si="24"/>
        <v>6.022278810614358</v>
      </c>
      <c r="K184" s="38">
        <f t="shared" si="26"/>
        <v>61.12027791239302</v>
      </c>
      <c r="L184" s="68">
        <f t="shared" si="25"/>
        <v>6.022278810614358</v>
      </c>
      <c r="N184" s="68"/>
    </row>
    <row r="185" spans="5:14" ht="15.75">
      <c r="E185" s="33">
        <f t="shared" si="30"/>
        <v>847.7399999999993</v>
      </c>
      <c r="F185" s="36">
        <f t="shared" si="27"/>
        <v>5.739999999999327</v>
      </c>
      <c r="G185" s="19">
        <f t="shared" si="23"/>
        <v>16593.90348260229</v>
      </c>
      <c r="H185" s="36">
        <f t="shared" si="28"/>
        <v>2.531696351282474</v>
      </c>
      <c r="I185" s="36">
        <f t="shared" si="29"/>
        <v>3.5648035906576014</v>
      </c>
      <c r="J185" s="36">
        <f t="shared" si="24"/>
        <v>6.096499941940076</v>
      </c>
      <c r="K185" s="38">
        <f t="shared" si="26"/>
        <v>61.409511550614376</v>
      </c>
      <c r="L185" s="68">
        <f t="shared" si="25"/>
        <v>6.096499941940076</v>
      </c>
      <c r="N185" s="68"/>
    </row>
    <row r="186" spans="5:14" ht="15.75">
      <c r="E186" s="33">
        <f t="shared" si="30"/>
        <v>847.7499999999948</v>
      </c>
      <c r="F186" s="36">
        <f t="shared" si="27"/>
        <v>5.74999999999477</v>
      </c>
      <c r="G186" s="19">
        <f t="shared" si="23"/>
        <v>16658.593071208394</v>
      </c>
      <c r="H186" s="36">
        <f t="shared" si="28"/>
        <v>2.533900702026709</v>
      </c>
      <c r="I186" s="36">
        <f t="shared" si="29"/>
        <v>3.6373066958565996</v>
      </c>
      <c r="J186" s="36">
        <f t="shared" si="24"/>
        <v>6.171207397883308</v>
      </c>
      <c r="K186" s="38">
        <f t="shared" si="26"/>
        <v>61.699850968577955</v>
      </c>
      <c r="L186" s="68">
        <f t="shared" si="25"/>
        <v>6.171207397883308</v>
      </c>
      <c r="N186" s="68"/>
    </row>
    <row r="187" spans="5:14" ht="15.75">
      <c r="E187" s="33">
        <f t="shared" si="30"/>
        <v>847.7599999999993</v>
      </c>
      <c r="F187" s="36">
        <f t="shared" si="27"/>
        <v>5.759999999999309</v>
      </c>
      <c r="G187" s="19">
        <f t="shared" si="23"/>
        <v>16723.46879999551</v>
      </c>
      <c r="H187" s="36">
        <f t="shared" si="28"/>
        <v>2.5361031367781672</v>
      </c>
      <c r="I187" s="36">
        <f t="shared" si="29"/>
        <v>3.71029478073676</v>
      </c>
      <c r="J187" s="36">
        <f t="shared" si="24"/>
        <v>6.246397917514927</v>
      </c>
      <c r="K187" s="38">
        <f t="shared" si="26"/>
        <v>61.99129391749996</v>
      </c>
      <c r="L187" s="68">
        <f t="shared" si="25"/>
        <v>6.246397917514927</v>
      </c>
      <c r="N187" s="68"/>
    </row>
    <row r="188" spans="5:14" ht="15.75">
      <c r="E188" s="33">
        <f t="shared" si="30"/>
        <v>847.7699999999993</v>
      </c>
      <c r="F188" s="36">
        <f t="shared" si="27"/>
        <v>5.7699999999993</v>
      </c>
      <c r="G188" s="19">
        <f t="shared" si="23"/>
        <v>16788.530972415083</v>
      </c>
      <c r="H188" s="36">
        <f t="shared" si="28"/>
        <v>2.538303660521253</v>
      </c>
      <c r="I188" s="36">
        <f t="shared" si="29"/>
        <v>3.783764643838321</v>
      </c>
      <c r="J188" s="36">
        <f t="shared" si="24"/>
        <v>6.322068304359574</v>
      </c>
      <c r="K188" s="38">
        <f t="shared" si="26"/>
        <v>62.283838212409854</v>
      </c>
      <c r="L188" s="68">
        <f t="shared" si="25"/>
        <v>6.322068304359574</v>
      </c>
      <c r="N188" s="68"/>
    </row>
    <row r="189" spans="5:14" ht="15.75">
      <c r="E189" s="33">
        <f t="shared" si="30"/>
        <v>847.7799999999993</v>
      </c>
      <c r="F189" s="36">
        <f t="shared" si="27"/>
        <v>5.779999999999291</v>
      </c>
      <c r="G189" s="19">
        <f t="shared" si="23"/>
        <v>16853.779892021063</v>
      </c>
      <c r="H189" s="36">
        <f t="shared" si="28"/>
        <v>2.5405022782227777</v>
      </c>
      <c r="I189" s="36">
        <f t="shared" si="29"/>
        <v>3.8577131464067413</v>
      </c>
      <c r="J189" s="36">
        <f t="shared" si="24"/>
        <v>6.3982154246295195</v>
      </c>
      <c r="K189" s="38">
        <f t="shared" si="26"/>
        <v>62.5774817313664</v>
      </c>
      <c r="L189" s="68">
        <f t="shared" si="25"/>
        <v>6.3982154246295195</v>
      </c>
      <c r="N189" s="68"/>
    </row>
    <row r="190" spans="5:14" ht="15.75">
      <c r="E190" s="33">
        <f t="shared" si="30"/>
        <v>847.7899999999993</v>
      </c>
      <c r="F190" s="36">
        <f t="shared" si="27"/>
        <v>5.7899999999992815</v>
      </c>
      <c r="G190" s="19">
        <f t="shared" si="23"/>
        <v>16919.215862322686</v>
      </c>
      <c r="H190" s="36">
        <f t="shared" si="28"/>
        <v>2.5426989948270826</v>
      </c>
      <c r="I190" s="36">
        <f t="shared" si="29"/>
        <v>3.9321372102150525</v>
      </c>
      <c r="J190" s="36">
        <f t="shared" si="24"/>
        <v>6.474836205042135</v>
      </c>
      <c r="K190" s="38">
        <f t="shared" si="26"/>
        <v>62.872222412784424</v>
      </c>
      <c r="L190" s="68">
        <f t="shared" si="25"/>
        <v>6.474836205042135</v>
      </c>
      <c r="N190" s="68"/>
    </row>
    <row r="191" spans="5:14" ht="15.75">
      <c r="E191" s="33">
        <f t="shared" si="30"/>
        <v>847.7999999999947</v>
      </c>
      <c r="F191" s="36">
        <f t="shared" si="27"/>
        <v>5.799999999994725</v>
      </c>
      <c r="G191" s="19">
        <f t="shared" si="23"/>
        <v>16984.83918678418</v>
      </c>
      <c r="H191" s="36">
        <f t="shared" si="28"/>
        <v>2.544893815256171</v>
      </c>
      <c r="I191" s="36">
        <f t="shared" si="29"/>
        <v>4.007033815639991</v>
      </c>
      <c r="J191" s="36">
        <f t="shared" si="24"/>
        <v>6.551927630896162</v>
      </c>
      <c r="K191" s="38">
        <f t="shared" si="26"/>
        <v>63.16805825351009</v>
      </c>
      <c r="L191" s="68">
        <f t="shared" si="25"/>
        <v>6.551927630896162</v>
      </c>
      <c r="N191" s="68"/>
    </row>
    <row r="192" spans="5:14" ht="15.75">
      <c r="E192" s="33">
        <f t="shared" si="30"/>
        <v>847.8099999999993</v>
      </c>
      <c r="F192" s="36">
        <f t="shared" si="27"/>
        <v>5.809999999999263</v>
      </c>
      <c r="G192" s="19">
        <f t="shared" si="23"/>
        <v>17050.650168974236</v>
      </c>
      <c r="H192" s="36">
        <f t="shared" si="28"/>
        <v>2.5470867444148273</v>
      </c>
      <c r="I192" s="36">
        <f t="shared" si="29"/>
        <v>4.082399999994431</v>
      </c>
      <c r="J192" s="36">
        <f t="shared" si="24"/>
        <v>6.629486744409258</v>
      </c>
      <c r="K192" s="38">
        <f t="shared" si="26"/>
        <v>63.46498730765671</v>
      </c>
      <c r="L192" s="68">
        <f t="shared" si="25"/>
        <v>6.629486744409258</v>
      </c>
      <c r="N192" s="68"/>
    </row>
    <row r="193" spans="5:14" ht="15.75">
      <c r="E193" s="33">
        <f t="shared" si="30"/>
        <v>847.8199999999993</v>
      </c>
      <c r="F193" s="36">
        <f t="shared" si="27"/>
        <v>5.819999999999254</v>
      </c>
      <c r="G193" s="19">
        <f t="shared" si="23"/>
        <v>17116.649112267292</v>
      </c>
      <c r="H193" s="36">
        <f t="shared" si="28"/>
        <v>2.5492777871807646</v>
      </c>
      <c r="I193" s="36">
        <f t="shared" si="29"/>
        <v>4.15823285542703</v>
      </c>
      <c r="J193" s="36">
        <f t="shared" si="24"/>
        <v>6.707510642607794</v>
      </c>
      <c r="K193" s="38">
        <f t="shared" si="26"/>
        <v>63.76300768349877</v>
      </c>
      <c r="L193" s="68">
        <f t="shared" si="25"/>
        <v>6.707510642607794</v>
      </c>
      <c r="N193" s="68"/>
    </row>
    <row r="194" spans="5:14" ht="15.75">
      <c r="E194" s="33">
        <f t="shared" si="30"/>
        <v>847.8299999999992</v>
      </c>
      <c r="F194" s="36">
        <f t="shared" si="27"/>
        <v>5.829999999999245</v>
      </c>
      <c r="G194" s="19">
        <f t="shared" si="23"/>
        <v>17182.83632014244</v>
      </c>
      <c r="H194" s="36">
        <f t="shared" si="28"/>
        <v>2.551466948414733</v>
      </c>
      <c r="I194" s="36">
        <f t="shared" si="29"/>
        <v>4.234529527580494</v>
      </c>
      <c r="J194" s="36">
        <f t="shared" si="24"/>
        <v>6.785996475995227</v>
      </c>
      <c r="K194" s="38">
        <f t="shared" si="26"/>
        <v>64.0621175431367</v>
      </c>
      <c r="L194" s="68">
        <f t="shared" si="25"/>
        <v>6.785996475995227</v>
      </c>
      <c r="N194" s="68"/>
    </row>
    <row r="195" spans="5:14" ht="15.75">
      <c r="E195" s="33">
        <f t="shared" si="30"/>
        <v>847.8399999999992</v>
      </c>
      <c r="F195" s="36">
        <f t="shared" si="27"/>
        <v>5.839999999999236</v>
      </c>
      <c r="G195" s="19">
        <f t="shared" si="23"/>
        <v>17249.21209603411</v>
      </c>
      <c r="H195" s="36">
        <f t="shared" si="28"/>
        <v>2.5536542329556524</v>
      </c>
      <c r="I195" s="36">
        <f t="shared" si="29"/>
        <v>4.311287213808573</v>
      </c>
      <c r="J195" s="36">
        <f t="shared" si="24"/>
        <v>6.864941446764226</v>
      </c>
      <c r="K195" s="38">
        <f t="shared" si="26"/>
        <v>64.36231510021125</v>
      </c>
      <c r="L195" s="68">
        <f t="shared" si="25"/>
        <v>6.864941446764226</v>
      </c>
      <c r="N195" s="68"/>
    </row>
    <row r="196" spans="5:14" ht="15.75">
      <c r="E196" s="33">
        <f t="shared" si="30"/>
        <v>847.8499999999947</v>
      </c>
      <c r="F196" s="36">
        <f t="shared" si="27"/>
        <v>5.8499999999946795</v>
      </c>
      <c r="G196" s="19">
        <f t="shared" si="23"/>
        <v>17315.77674333171</v>
      </c>
      <c r="H196" s="36">
        <f t="shared" si="28"/>
        <v>2.5558396456207455</v>
      </c>
      <c r="I196" s="36">
        <f t="shared" si="29"/>
        <v>4.38850316163021</v>
      </c>
      <c r="J196" s="36">
        <f t="shared" si="24"/>
        <v>6.944342807250955</v>
      </c>
      <c r="K196" s="38">
        <f t="shared" si="26"/>
        <v>64.66359861835664</v>
      </c>
      <c r="L196" s="68">
        <f t="shared" si="25"/>
        <v>6.944342807250955</v>
      </c>
      <c r="N196" s="68"/>
    </row>
    <row r="197" spans="5:14" ht="15.75">
      <c r="E197" s="33">
        <f t="shared" si="30"/>
        <v>847.8599999999992</v>
      </c>
      <c r="F197" s="36">
        <f t="shared" si="27"/>
        <v>5.859999999999218</v>
      </c>
      <c r="G197" s="19">
        <f t="shared" si="23"/>
        <v>17382.530565531302</v>
      </c>
      <c r="H197" s="36">
        <f t="shared" si="28"/>
        <v>2.5580231912106246</v>
      </c>
      <c r="I197" s="36">
        <f t="shared" si="29"/>
        <v>4.466174667424639</v>
      </c>
      <c r="J197" s="36">
        <f t="shared" si="24"/>
        <v>7.024197858635263</v>
      </c>
      <c r="K197" s="38">
        <f t="shared" si="26"/>
        <v>64.96596641040627</v>
      </c>
      <c r="L197" s="68">
        <f t="shared" si="25"/>
        <v>7.024197858635263</v>
      </c>
      <c r="N197" s="68"/>
    </row>
    <row r="198" spans="5:14" ht="15.75">
      <c r="E198" s="33">
        <f t="shared" si="30"/>
        <v>847.8699999999992</v>
      </c>
      <c r="F198" s="36">
        <f t="shared" si="27"/>
        <v>5.869999999999209</v>
      </c>
      <c r="G198" s="19">
        <f t="shared" si="23"/>
        <v>17449.473865932552</v>
      </c>
      <c r="H198" s="36">
        <f t="shared" si="28"/>
        <v>2.5602048744994845</v>
      </c>
      <c r="I198" s="36">
        <f t="shared" si="29"/>
        <v>4.544299074658672</v>
      </c>
      <c r="J198" s="36">
        <f t="shared" si="24"/>
        <v>7.104503949158156</v>
      </c>
      <c r="K198" s="38">
        <f t="shared" si="26"/>
        <v>65.2694168356</v>
      </c>
      <c r="L198" s="68">
        <f t="shared" si="25"/>
        <v>7.104503949158156</v>
      </c>
      <c r="N198" s="68"/>
    </row>
    <row r="199" spans="5:14" ht="15.75">
      <c r="E199" s="33">
        <f t="shared" si="30"/>
        <v>847.8799999999992</v>
      </c>
      <c r="F199" s="36">
        <f t="shared" si="27"/>
        <v>5.8799999999992</v>
      </c>
      <c r="G199" s="19">
        <f t="shared" si="23"/>
        <v>17516.606947941942</v>
      </c>
      <c r="H199" s="36">
        <f t="shared" si="28"/>
        <v>2.5623847002451554</v>
      </c>
      <c r="I199" s="36">
        <f t="shared" si="29"/>
        <v>4.622873772875666</v>
      </c>
      <c r="J199" s="36">
        <f t="shared" si="24"/>
        <v>7.185258473120822</v>
      </c>
      <c r="K199" s="38">
        <f t="shared" si="26"/>
        <v>65.57394829959397</v>
      </c>
      <c r="L199" s="68">
        <f t="shared" si="25"/>
        <v>7.185258473120822</v>
      </c>
      <c r="N199" s="68"/>
    </row>
    <row r="200" spans="5:14" ht="15.75">
      <c r="E200" s="33">
        <f t="shared" si="30"/>
        <v>847.8899999999992</v>
      </c>
      <c r="F200" s="36">
        <f t="shared" si="27"/>
        <v>5.8899999999991905</v>
      </c>
      <c r="G200" s="19">
        <f t="shared" si="23"/>
        <v>17583.930114921284</v>
      </c>
      <c r="H200" s="36">
        <f t="shared" si="28"/>
        <v>2.5645626731842577</v>
      </c>
      <c r="I200" s="36">
        <f t="shared" si="29"/>
        <v>4.701896196210598</v>
      </c>
      <c r="J200" s="36">
        <f t="shared" si="24"/>
        <v>7.266458869394855</v>
      </c>
      <c r="K200" s="38">
        <f t="shared" si="26"/>
        <v>65.87955925246581</v>
      </c>
      <c r="L200" s="68">
        <f t="shared" si="25"/>
        <v>7.266458869394855</v>
      </c>
      <c r="N200" s="68"/>
    </row>
    <row r="201" spans="5:14" ht="15.75">
      <c r="E201" s="33">
        <f t="shared" si="30"/>
        <v>847.8999999999946</v>
      </c>
      <c r="F201" s="36">
        <f t="shared" si="27"/>
        <v>5.899999999994634</v>
      </c>
      <c r="G201" s="19">
        <f t="shared" si="23"/>
        <v>17651.443670187386</v>
      </c>
      <c r="H201" s="36">
        <f t="shared" si="28"/>
        <v>2.5667387980323286</v>
      </c>
      <c r="I201" s="36">
        <f t="shared" si="29"/>
        <v>4.781363822131828</v>
      </c>
      <c r="J201" s="36">
        <f t="shared" si="24"/>
        <v>7.348102620164157</v>
      </c>
      <c r="K201" s="38">
        <f t="shared" si="26"/>
        <v>66.18624818745545</v>
      </c>
      <c r="L201" s="68">
        <f t="shared" si="25"/>
        <v>7.348102620164157</v>
      </c>
      <c r="N201" s="68"/>
    </row>
    <row r="202" spans="5:14" ht="15.75">
      <c r="E202" s="33">
        <f t="shared" si="30"/>
        <v>847.9099999999992</v>
      </c>
      <c r="F202" s="36">
        <f t="shared" si="27"/>
        <v>5.909999999999172</v>
      </c>
      <c r="G202" s="19">
        <f t="shared" si="23"/>
        <v>17719.147917165872</v>
      </c>
      <c r="H202" s="36">
        <f t="shared" si="28"/>
        <v>2.5689130794888824</v>
      </c>
      <c r="I202" s="36">
        <f t="shared" si="29"/>
        <v>4.861274170414124</v>
      </c>
      <c r="J202" s="36">
        <f t="shared" si="24"/>
        <v>7.430187249903006</v>
      </c>
      <c r="K202" s="38">
        <f t="shared" si="26"/>
        <v>66.4940136404559</v>
      </c>
      <c r="L202" s="68">
        <f t="shared" si="25"/>
        <v>7.430187249903006</v>
      </c>
      <c r="N202" s="68"/>
    </row>
    <row r="203" spans="5:14" ht="15.75">
      <c r="E203" s="33">
        <f t="shared" si="30"/>
        <v>847.9199999999992</v>
      </c>
      <c r="F203" s="36">
        <f t="shared" si="27"/>
        <v>5.919999999999163</v>
      </c>
      <c r="G203" s="19">
        <f aca="true" t="shared" si="31" ref="G203:G211">$B$6*F203^0.5+$B$7*F203+$B$8*F203^2+$B$9*F203^3</f>
        <v>17787.043159083776</v>
      </c>
      <c r="H203" s="36">
        <f t="shared" si="28"/>
        <v>2.5710855222276416</v>
      </c>
      <c r="I203" s="36">
        <f t="shared" si="29"/>
        <v>4.941624801614686</v>
      </c>
      <c r="J203" s="36">
        <f t="shared" si="24"/>
        <v>7.512710323842327</v>
      </c>
      <c r="K203" s="38">
        <f t="shared" si="26"/>
        <v>66.80285418745491</v>
      </c>
      <c r="L203" s="68">
        <f t="shared" si="25"/>
        <v>7.512710323842327</v>
      </c>
      <c r="N203" s="68"/>
    </row>
    <row r="204" spans="5:14" ht="15.75">
      <c r="E204" s="33">
        <f t="shared" si="30"/>
        <v>847.9299999999992</v>
      </c>
      <c r="F204" s="36">
        <f t="shared" si="27"/>
        <v>5.929999999999154</v>
      </c>
      <c r="G204" s="19">
        <f t="shared" si="31"/>
        <v>17855.12969927712</v>
      </c>
      <c r="H204" s="36">
        <f t="shared" si="28"/>
        <v>2.5732561309065445</v>
      </c>
      <c r="I204" s="36">
        <f t="shared" si="29"/>
        <v>5.022413316318279</v>
      </c>
      <c r="J204" s="36">
        <f aca="true" t="shared" si="32" ref="J204:J211">H204+I204</f>
        <v>7.595669447224823</v>
      </c>
      <c r="K204" s="38">
        <f t="shared" si="26"/>
        <v>67.11276844481523</v>
      </c>
      <c r="L204" s="68">
        <f aca="true" t="shared" si="33" ref="L204:L211">J204</f>
        <v>7.595669447224823</v>
      </c>
      <c r="N204" s="68"/>
    </row>
    <row r="205" spans="5:14" ht="15.75">
      <c r="E205" s="33">
        <f t="shared" si="30"/>
        <v>847.9399999999991</v>
      </c>
      <c r="F205" s="36">
        <f t="shared" si="27"/>
        <v>5.939999999999145</v>
      </c>
      <c r="G205" s="19">
        <f t="shared" si="31"/>
        <v>17923.407841037246</v>
      </c>
      <c r="H205" s="36">
        <f t="shared" si="28"/>
        <v>2.5754249101629134</v>
      </c>
      <c r="I205" s="36">
        <f t="shared" si="29"/>
        <v>5.1036373538809485</v>
      </c>
      <c r="J205" s="36">
        <f t="shared" si="32"/>
        <v>7.679062264043862</v>
      </c>
      <c r="K205" s="38">
        <f aca="true" t="shared" si="34" ref="K205:K211">(2*G205/(600))+J205</f>
        <v>67.42375506750135</v>
      </c>
      <c r="L205" s="68">
        <f t="shared" si="33"/>
        <v>7.679062264043862</v>
      </c>
      <c r="N205" s="68"/>
    </row>
    <row r="206" spans="5:14" ht="15.75">
      <c r="E206" s="33">
        <f t="shared" si="30"/>
        <v>847.9499999999946</v>
      </c>
      <c r="F206" s="36">
        <f t="shared" si="27"/>
        <v>5.9499999999945885</v>
      </c>
      <c r="G206" s="19">
        <f t="shared" si="31"/>
        <v>17991.877887610462</v>
      </c>
      <c r="H206" s="36">
        <f t="shared" si="28"/>
        <v>2.577591864613579</v>
      </c>
      <c r="I206" s="36">
        <f t="shared" si="29"/>
        <v>5.185294591394063</v>
      </c>
      <c r="J206" s="36">
        <f t="shared" si="32"/>
        <v>7.762886456007642</v>
      </c>
      <c r="K206" s="38">
        <f t="shared" si="34"/>
        <v>67.73581274804252</v>
      </c>
      <c r="L206" s="68">
        <f t="shared" si="33"/>
        <v>7.762886456007642</v>
      </c>
      <c r="N206" s="68"/>
    </row>
    <row r="207" spans="5:14" ht="15.75">
      <c r="E207" s="33">
        <f t="shared" si="30"/>
        <v>847.9599999999991</v>
      </c>
      <c r="F207" s="36">
        <f t="shared" si="27"/>
        <v>5.959999999999127</v>
      </c>
      <c r="G207" s="19">
        <f t="shared" si="31"/>
        <v>18060.54014235405</v>
      </c>
      <c r="H207" s="36">
        <f t="shared" si="28"/>
        <v>2.5797569988599154</v>
      </c>
      <c r="I207" s="36">
        <f t="shared" si="29"/>
        <v>5.267382742873761</v>
      </c>
      <c r="J207" s="36">
        <f t="shared" si="32"/>
        <v>7.847139741733677</v>
      </c>
      <c r="K207" s="38">
        <f t="shared" si="34"/>
        <v>68.04894021624717</v>
      </c>
      <c r="L207" s="68">
        <f t="shared" si="33"/>
        <v>7.847139741733677</v>
      </c>
      <c r="N207" s="68"/>
    </row>
    <row r="208" spans="5:14" ht="15.75">
      <c r="E208" s="33">
        <f t="shared" si="30"/>
        <v>847.9699999999991</v>
      </c>
      <c r="F208" s="36">
        <f t="shared" si="27"/>
        <v>5.969999999999118</v>
      </c>
      <c r="G208" s="19">
        <f t="shared" si="31"/>
        <v>18129.39490842451</v>
      </c>
      <c r="H208" s="36">
        <f t="shared" si="28"/>
        <v>2.581920317478107</v>
      </c>
      <c r="I208" s="36">
        <f t="shared" si="29"/>
        <v>5.349899557928346</v>
      </c>
      <c r="J208" s="36">
        <f t="shared" si="32"/>
        <v>7.931819875406453</v>
      </c>
      <c r="K208" s="38">
        <f t="shared" si="34"/>
        <v>68.36313623682149</v>
      </c>
      <c r="L208" s="68">
        <f t="shared" si="33"/>
        <v>7.931819875406453</v>
      </c>
      <c r="N208" s="68"/>
    </row>
    <row r="209" spans="5:14" ht="15.75">
      <c r="E209" s="33">
        <f t="shared" si="30"/>
        <v>847.9799999999991</v>
      </c>
      <c r="F209" s="36">
        <f t="shared" si="27"/>
        <v>5.979999999999109</v>
      </c>
      <c r="G209" s="19">
        <f t="shared" si="31"/>
        <v>18198.44248908946</v>
      </c>
      <c r="H209" s="36">
        <f t="shared" si="28"/>
        <v>2.5840818250291115</v>
      </c>
      <c r="I209" s="36">
        <f t="shared" si="29"/>
        <v>5.432842821205071</v>
      </c>
      <c r="J209" s="36">
        <f t="shared" si="32"/>
        <v>8.016924646234182</v>
      </c>
      <c r="K209" s="38">
        <f t="shared" si="34"/>
        <v>68.6783996098657</v>
      </c>
      <c r="L209" s="68">
        <f t="shared" si="33"/>
        <v>8.016924646234182</v>
      </c>
      <c r="N209" s="68"/>
    </row>
    <row r="210" spans="5:14" ht="15.75">
      <c r="E210" s="33">
        <f t="shared" si="30"/>
        <v>847.9899999999991</v>
      </c>
      <c r="F210" s="36">
        <f t="shared" si="27"/>
        <v>5.9899999999991</v>
      </c>
      <c r="G210" s="19">
        <f t="shared" si="31"/>
        <v>18267.68318757182</v>
      </c>
      <c r="H210" s="36">
        <f t="shared" si="28"/>
        <v>2.5862415260538443</v>
      </c>
      <c r="I210" s="36">
        <f t="shared" si="29"/>
        <v>5.516210351311576</v>
      </c>
      <c r="J210" s="36">
        <f t="shared" si="32"/>
        <v>8.102451877365421</v>
      </c>
      <c r="K210" s="38">
        <f t="shared" si="34"/>
        <v>68.9947291692715</v>
      </c>
      <c r="L210" s="68">
        <f t="shared" si="33"/>
        <v>8.102451877365421</v>
      </c>
      <c r="N210" s="68"/>
    </row>
    <row r="211" spans="5:14" ht="15.75">
      <c r="E211" s="33">
        <f t="shared" si="30"/>
        <v>847.9999999999945</v>
      </c>
      <c r="F211" s="36">
        <f t="shared" si="27"/>
        <v>5.999999999994543</v>
      </c>
      <c r="G211" s="19">
        <f t="shared" si="31"/>
        <v>18337.11730704944</v>
      </c>
      <c r="H211" s="36">
        <f t="shared" si="28"/>
        <v>2.5883994250732965</v>
      </c>
      <c r="I211" s="36">
        <f t="shared" si="29"/>
        <v>5.599999999954162</v>
      </c>
      <c r="J211" s="36">
        <f t="shared" si="32"/>
        <v>8.188399425027459</v>
      </c>
      <c r="K211" s="38">
        <f t="shared" si="34"/>
        <v>69.31212378185893</v>
      </c>
      <c r="L211" s="68">
        <f t="shared" si="33"/>
        <v>8.188399425027459</v>
      </c>
      <c r="N211" s="68"/>
    </row>
    <row r="212" spans="5:12" ht="15.75">
      <c r="E212" s="69"/>
      <c r="F212" s="69"/>
      <c r="G212" s="70"/>
      <c r="H212" s="69"/>
      <c r="I212" s="69"/>
      <c r="J212" s="69"/>
      <c r="K212" s="71"/>
      <c r="L212" s="72"/>
    </row>
    <row r="213" spans="5:12" ht="15.75">
      <c r="E213" s="69"/>
      <c r="F213" s="69"/>
      <c r="G213" s="70"/>
      <c r="H213" s="69"/>
      <c r="I213" s="69"/>
      <c r="J213" s="69"/>
      <c r="K213" s="71"/>
      <c r="L213" s="72"/>
    </row>
    <row r="214" spans="5:12" ht="15.75">
      <c r="E214" s="69"/>
      <c r="F214" s="69"/>
      <c r="G214" s="70"/>
      <c r="H214" s="69"/>
      <c r="I214" s="69"/>
      <c r="J214" s="69"/>
      <c r="K214" s="71"/>
      <c r="L214" s="72"/>
    </row>
    <row r="215" spans="5:12" ht="15.75">
      <c r="E215" s="69"/>
      <c r="F215" s="69"/>
      <c r="G215" s="70"/>
      <c r="H215" s="69"/>
      <c r="I215" s="69"/>
      <c r="J215" s="69"/>
      <c r="K215" s="71"/>
      <c r="L215" s="72"/>
    </row>
    <row r="216" spans="5:12" ht="15.75">
      <c r="E216" s="69"/>
      <c r="F216" s="69"/>
      <c r="G216" s="70"/>
      <c r="H216" s="69"/>
      <c r="I216" s="69"/>
      <c r="J216" s="69"/>
      <c r="K216" s="71"/>
      <c r="L216" s="72"/>
    </row>
    <row r="217" spans="5:12" ht="15.75">
      <c r="E217" s="69"/>
      <c r="F217" s="69"/>
      <c r="G217" s="70"/>
      <c r="H217" s="69"/>
      <c r="I217" s="69"/>
      <c r="J217" s="69"/>
      <c r="K217" s="71"/>
      <c r="L217" s="72"/>
    </row>
    <row r="218" spans="5:12" ht="15.75">
      <c r="E218" s="69"/>
      <c r="F218" s="69"/>
      <c r="G218" s="70"/>
      <c r="H218" s="69"/>
      <c r="I218" s="69"/>
      <c r="J218" s="69"/>
      <c r="K218" s="71"/>
      <c r="L218" s="72"/>
    </row>
    <row r="219" spans="5:12" ht="15.75">
      <c r="E219" s="69"/>
      <c r="F219" s="69"/>
      <c r="G219" s="70"/>
      <c r="H219" s="69"/>
      <c r="I219" s="69"/>
      <c r="J219" s="69"/>
      <c r="K219" s="71"/>
      <c r="L219" s="72"/>
    </row>
    <row r="220" spans="5:12" ht="15.75">
      <c r="E220" s="69"/>
      <c r="F220" s="69"/>
      <c r="G220" s="70"/>
      <c r="H220" s="69"/>
      <c r="I220" s="69"/>
      <c r="J220" s="69"/>
      <c r="K220" s="71"/>
      <c r="L220" s="72"/>
    </row>
    <row r="221" spans="5:12" ht="15.75">
      <c r="E221" s="69"/>
      <c r="F221" s="69"/>
      <c r="G221" s="70"/>
      <c r="H221" s="69"/>
      <c r="I221" s="69"/>
      <c r="J221" s="69"/>
      <c r="K221" s="71"/>
      <c r="L221" s="72"/>
    </row>
    <row r="222" spans="5:12" ht="15.75">
      <c r="E222" s="69"/>
      <c r="F222" s="69"/>
      <c r="G222" s="70"/>
      <c r="H222" s="69"/>
      <c r="I222" s="69"/>
      <c r="J222" s="69"/>
      <c r="K222" s="71"/>
      <c r="L222" s="72"/>
    </row>
    <row r="223" spans="5:12" ht="15.75">
      <c r="E223" s="69"/>
      <c r="F223" s="69"/>
      <c r="G223" s="70"/>
      <c r="H223" s="69"/>
      <c r="I223" s="69"/>
      <c r="J223" s="69"/>
      <c r="K223" s="71"/>
      <c r="L223" s="72"/>
    </row>
    <row r="224" ht="15.75">
      <c r="K224" s="33"/>
    </row>
    <row r="225" ht="15.75">
      <c r="K225" s="33"/>
    </row>
    <row r="226" ht="15.75">
      <c r="K226" s="33"/>
    </row>
    <row r="227" ht="15.75">
      <c r="K227" s="33"/>
    </row>
    <row r="228" ht="15.75">
      <c r="K228" s="33"/>
    </row>
    <row r="229" ht="15.75">
      <c r="K229" s="33"/>
    </row>
    <row r="230" ht="15.75">
      <c r="K230" s="33"/>
    </row>
    <row r="231" ht="15.75">
      <c r="K231" s="33"/>
    </row>
    <row r="232" ht="15.75">
      <c r="K232" s="33"/>
    </row>
    <row r="233" ht="15.75">
      <c r="K233" s="33"/>
    </row>
    <row r="234" ht="15.75">
      <c r="K234" s="33"/>
    </row>
    <row r="235" ht="15.75">
      <c r="K235" s="33"/>
    </row>
  </sheetData>
  <mergeCells count="1">
    <mergeCell ref="S3:X5"/>
  </mergeCells>
  <printOptions verticalCentered="1"/>
  <pageMargins left="0.32" right="0.36" top="0.59" bottom="0.6" header="0.5118110236220472" footer="0.5118110236220472"/>
  <pageSetup fitToHeight="1" fitToWidth="1" horizontalDpi="300" verticalDpi="300" orientation="landscape" paperSize="9" scale="64" r:id="rId4"/>
  <legacyDrawing r:id="rId3"/>
  <oleObjects>
    <oleObject progId="Equation.DSMT4" shapeId="1571108" r:id="rId1"/>
    <oleObject progId="Equation.DSMT4" shapeId="1571109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="75" zoomScaleNormal="75" workbookViewId="0" topLeftCell="A1">
      <selection activeCell="A5" sqref="A5:A6"/>
    </sheetView>
  </sheetViews>
  <sheetFormatPr defaultColWidth="9.140625" defaultRowHeight="12.75"/>
  <cols>
    <col min="1" max="1" width="12.00390625" style="0" customWidth="1"/>
    <col min="2" max="2" width="7.7109375" style="0" customWidth="1"/>
    <col min="3" max="3" width="7.57421875" style="0" customWidth="1"/>
    <col min="4" max="4" width="8.28125" style="0" customWidth="1"/>
    <col min="5" max="5" width="8.7109375" style="0" customWidth="1"/>
    <col min="6" max="6" width="8.8515625" style="2" customWidth="1"/>
    <col min="7" max="7" width="12.00390625" style="0" customWidth="1"/>
    <col min="8" max="8" width="13.28125" style="0" customWidth="1"/>
    <col min="9" max="10" width="10.140625" style="0" customWidth="1"/>
    <col min="11" max="11" width="4.8515625" style="13" customWidth="1"/>
    <col min="12" max="13" width="5.28125" style="13" customWidth="1"/>
    <col min="14" max="19" width="11.421875" style="13" customWidth="1"/>
    <col min="20" max="16384" width="11.421875" style="0" customWidth="1"/>
  </cols>
  <sheetData>
    <row r="1" spans="2:15" ht="15.75">
      <c r="B1" s="4"/>
      <c r="C1" s="4"/>
      <c r="D1" s="4"/>
      <c r="E1" s="9"/>
      <c r="F1" s="9"/>
      <c r="G1" s="9"/>
      <c r="H1" s="9"/>
      <c r="I1" s="9"/>
      <c r="J1" s="4"/>
      <c r="K1" s="11"/>
      <c r="L1" s="11"/>
      <c r="M1" s="11"/>
      <c r="N1" s="11"/>
      <c r="O1" s="11"/>
    </row>
    <row r="2" spans="1:15" ht="15.75">
      <c r="A2" s="4"/>
      <c r="B2" s="4"/>
      <c r="D2" s="4"/>
      <c r="E2" s="9"/>
      <c r="F2" s="9"/>
      <c r="G2" s="20"/>
      <c r="H2" s="9"/>
      <c r="I2" s="9"/>
      <c r="M2" s="11"/>
      <c r="N2" s="11"/>
      <c r="O2" s="11"/>
    </row>
    <row r="3" spans="2:16" ht="20.25">
      <c r="B3" s="3" t="s">
        <v>40</v>
      </c>
      <c r="D3" s="4"/>
      <c r="E3" s="9"/>
      <c r="F3" s="9"/>
      <c r="G3" s="9"/>
      <c r="H3" s="9"/>
      <c r="I3" s="9"/>
      <c r="J3" s="4"/>
      <c r="K3" s="11"/>
      <c r="L3" s="43"/>
      <c r="M3" s="44"/>
      <c r="N3" s="45"/>
      <c r="O3" s="46"/>
      <c r="P3" s="11"/>
    </row>
    <row r="4" spans="2:16" ht="15.75">
      <c r="B4" s="4"/>
      <c r="C4" s="4"/>
      <c r="D4" s="4"/>
      <c r="E4" s="9"/>
      <c r="F4" s="9"/>
      <c r="G4" s="9"/>
      <c r="H4" s="9"/>
      <c r="I4" s="9"/>
      <c r="J4" s="4"/>
      <c r="K4" s="11"/>
      <c r="L4" s="46"/>
      <c r="M4" s="47"/>
      <c r="N4" s="48"/>
      <c r="O4" s="49"/>
      <c r="P4" s="50"/>
    </row>
    <row r="5" spans="1:16" ht="16.5">
      <c r="A5" s="22" t="s">
        <v>81</v>
      </c>
      <c r="B5" s="4"/>
      <c r="C5" s="4"/>
      <c r="D5" s="4"/>
      <c r="E5" s="9"/>
      <c r="F5" s="9"/>
      <c r="G5" s="9"/>
      <c r="H5" s="9"/>
      <c r="I5" s="4"/>
      <c r="J5" s="4"/>
      <c r="K5" s="11"/>
      <c r="L5" s="46"/>
      <c r="M5" s="47"/>
      <c r="N5" s="48"/>
      <c r="O5" s="51"/>
      <c r="P5" s="50"/>
    </row>
    <row r="6" spans="1:16" ht="15.75">
      <c r="A6" s="22" t="s">
        <v>41</v>
      </c>
      <c r="B6" s="4"/>
      <c r="C6" s="4"/>
      <c r="D6" s="4"/>
      <c r="E6" s="9"/>
      <c r="F6" s="9"/>
      <c r="G6" s="9"/>
      <c r="H6" s="9"/>
      <c r="I6" s="4"/>
      <c r="J6" s="4"/>
      <c r="K6" s="11"/>
      <c r="L6" s="52"/>
      <c r="M6" s="53"/>
      <c r="N6" s="48"/>
      <c r="O6" s="48"/>
      <c r="P6" s="50"/>
    </row>
    <row r="7" spans="1:16" ht="15" customHeight="1">
      <c r="A7" s="87"/>
      <c r="B7" s="87"/>
      <c r="D7" s="4"/>
      <c r="F7" s="9"/>
      <c r="G7" s="9"/>
      <c r="I7" s="22" t="s">
        <v>76</v>
      </c>
      <c r="J7" s="4"/>
      <c r="K7" s="11"/>
      <c r="L7" s="52"/>
      <c r="M7" s="47"/>
      <c r="N7" s="48"/>
      <c r="O7" s="48"/>
      <c r="P7" s="50"/>
    </row>
    <row r="8" spans="1:16" ht="15.75">
      <c r="A8" s="69"/>
      <c r="B8" s="70"/>
      <c r="D8" s="4"/>
      <c r="E8" s="54">
        <v>1</v>
      </c>
      <c r="F8" s="54">
        <v>2</v>
      </c>
      <c r="G8" s="54">
        <v>3</v>
      </c>
      <c r="H8" s="54">
        <v>4</v>
      </c>
      <c r="I8" s="54">
        <v>5</v>
      </c>
      <c r="J8" s="4"/>
      <c r="K8" s="79" t="s">
        <v>77</v>
      </c>
      <c r="L8" s="46"/>
      <c r="M8" s="46"/>
      <c r="N8" s="46"/>
      <c r="O8" s="46"/>
      <c r="P8" s="11"/>
    </row>
    <row r="9" spans="2:16" ht="24.75" customHeight="1">
      <c r="B9" s="4"/>
      <c r="C9" s="4"/>
      <c r="D9" s="6" t="s">
        <v>4</v>
      </c>
      <c r="E9" s="6" t="s">
        <v>42</v>
      </c>
      <c r="F9" s="6" t="s">
        <v>43</v>
      </c>
      <c r="G9" s="6" t="s">
        <v>44</v>
      </c>
      <c r="H9" s="6" t="s">
        <v>45</v>
      </c>
      <c r="I9" s="6" t="s">
        <v>46</v>
      </c>
      <c r="J9" s="4"/>
      <c r="M9" s="44"/>
      <c r="N9" s="45"/>
      <c r="O9" s="46"/>
      <c r="P9" s="55"/>
    </row>
    <row r="10" spans="2:16" ht="15.75">
      <c r="B10" s="4"/>
      <c r="C10" s="4"/>
      <c r="D10" s="9"/>
      <c r="E10" s="9" t="s">
        <v>6</v>
      </c>
      <c r="F10" s="9" t="s">
        <v>6</v>
      </c>
      <c r="G10" s="9" t="s">
        <v>6</v>
      </c>
      <c r="H10" s="9" t="s">
        <v>6</v>
      </c>
      <c r="I10" s="9" t="s">
        <v>6</v>
      </c>
      <c r="J10" s="4"/>
      <c r="M10" s="47"/>
      <c r="N10" s="48"/>
      <c r="O10" s="49"/>
      <c r="P10" s="27"/>
    </row>
    <row r="11" spans="4:15" ht="15.75">
      <c r="D11" s="2">
        <v>0</v>
      </c>
      <c r="E11" s="2">
        <v>0</v>
      </c>
      <c r="F11" s="61">
        <f aca="true" t="shared" si="0" ref="F11:F33">E11+E12</f>
        <v>0.85</v>
      </c>
      <c r="G11" s="61">
        <f aca="true" t="shared" si="1" ref="G11:G33">H11-2*I11</f>
        <v>5.4</v>
      </c>
      <c r="H11" s="57">
        <v>7.98</v>
      </c>
      <c r="I11" s="74">
        <v>1.29</v>
      </c>
      <c r="J11" s="4"/>
      <c r="M11" s="56"/>
      <c r="N11" s="56"/>
      <c r="O11" s="56"/>
    </row>
    <row r="12" spans="4:20" ht="15.75">
      <c r="D12" s="9">
        <v>1</v>
      </c>
      <c r="E12" s="10">
        <v>0.85</v>
      </c>
      <c r="F12" s="61">
        <f t="shared" si="0"/>
        <v>2.975</v>
      </c>
      <c r="G12" s="61">
        <f t="shared" si="1"/>
        <v>4.03342715856336</v>
      </c>
      <c r="H12" s="61">
        <f aca="true" t="shared" si="2" ref="H12:H33">F11+G11</f>
        <v>6.25</v>
      </c>
      <c r="I12" s="73">
        <f>VLOOKUP(H12,SIC!K11:L211,2)</f>
        <v>1.1082864207183198</v>
      </c>
      <c r="M12" s="56"/>
      <c r="N12" s="11"/>
      <c r="O12" s="11"/>
      <c r="P12" s="11"/>
      <c r="Q12" s="11"/>
      <c r="R12" s="11"/>
      <c r="S12" s="11"/>
      <c r="T12" s="4"/>
    </row>
    <row r="13" spans="4:20" ht="15.75">
      <c r="D13" s="9">
        <v>2</v>
      </c>
      <c r="E13" s="10">
        <v>2.125</v>
      </c>
      <c r="F13" s="61">
        <f t="shared" si="0"/>
        <v>6.545</v>
      </c>
      <c r="G13" s="61">
        <f t="shared" si="1"/>
        <v>4.645552570319948</v>
      </c>
      <c r="H13" s="61">
        <f t="shared" si="2"/>
        <v>7.008427158563361</v>
      </c>
      <c r="I13" s="73">
        <f>VLOOKUP(H13,SIC!K12:L212,2)</f>
        <v>1.1814372941217062</v>
      </c>
      <c r="M13" s="56"/>
      <c r="N13" s="11"/>
      <c r="O13" s="11"/>
      <c r="P13" s="11"/>
      <c r="Q13" s="11"/>
      <c r="R13" s="46"/>
      <c r="S13" s="11"/>
      <c r="T13" s="4"/>
    </row>
    <row r="14" spans="4:20" ht="15.75">
      <c r="D14" s="9">
        <v>3</v>
      </c>
      <c r="E14" s="10">
        <v>4.42</v>
      </c>
      <c r="F14" s="61">
        <f t="shared" si="0"/>
        <v>11.135</v>
      </c>
      <c r="G14" s="61">
        <f t="shared" si="1"/>
        <v>8.164596661120836</v>
      </c>
      <c r="H14" s="61">
        <f t="shared" si="2"/>
        <v>11.190552570319948</v>
      </c>
      <c r="I14" s="73">
        <f>VLOOKUP(H14,SIC!K13:L213,2)</f>
        <v>1.5129779545995556</v>
      </c>
      <c r="N14" s="11"/>
      <c r="O14" s="11"/>
      <c r="P14" s="58"/>
      <c r="Q14" s="58"/>
      <c r="R14" s="62"/>
      <c r="S14" s="58"/>
      <c r="T14" s="4"/>
    </row>
    <row r="15" spans="4:20" ht="15.75">
      <c r="D15" s="9">
        <v>4</v>
      </c>
      <c r="E15" s="10">
        <v>6.715</v>
      </c>
      <c r="F15" s="61">
        <f t="shared" si="0"/>
        <v>15.045</v>
      </c>
      <c r="G15" s="61">
        <f t="shared" si="1"/>
        <v>15.54864953728511</v>
      </c>
      <c r="H15" s="61">
        <f t="shared" si="2"/>
        <v>19.299596661120837</v>
      </c>
      <c r="I15" s="73">
        <f>VLOOKUP(H15,SIC!K14:L214,2)</f>
        <v>1.875473561917864</v>
      </c>
      <c r="N15" s="11"/>
      <c r="O15" s="58"/>
      <c r="P15" s="58"/>
      <c r="Q15" s="58"/>
      <c r="R15" s="62"/>
      <c r="S15" s="59"/>
      <c r="T15" s="4"/>
    </row>
    <row r="16" spans="4:20" ht="15.75">
      <c r="D16" s="9">
        <v>5</v>
      </c>
      <c r="E16" s="10">
        <v>8.33</v>
      </c>
      <c r="F16" s="61">
        <f t="shared" si="0"/>
        <v>17.935000000000002</v>
      </c>
      <c r="G16" s="61">
        <f t="shared" si="1"/>
        <v>26.2882871388772</v>
      </c>
      <c r="H16" s="61">
        <f t="shared" si="2"/>
        <v>30.59364953728511</v>
      </c>
      <c r="I16" s="73">
        <f>VLOOKUP(H16,SIC!K15:L215,2)</f>
        <v>2.1526811992039545</v>
      </c>
      <c r="N16" s="11"/>
      <c r="O16" s="58"/>
      <c r="P16" s="58"/>
      <c r="Q16" s="58"/>
      <c r="R16" s="62"/>
      <c r="S16" s="59"/>
      <c r="T16" s="4"/>
    </row>
    <row r="17" spans="4:20" ht="15.75">
      <c r="D17" s="9">
        <v>6</v>
      </c>
      <c r="E17" s="10">
        <v>9.605</v>
      </c>
      <c r="F17" s="61">
        <f t="shared" si="0"/>
        <v>18.275</v>
      </c>
      <c r="G17" s="61">
        <f t="shared" si="1"/>
        <v>39.38907262120376</v>
      </c>
      <c r="H17" s="61">
        <f t="shared" si="2"/>
        <v>44.223287138877204</v>
      </c>
      <c r="I17" s="73">
        <f>VLOOKUP(H17,SIC!K16:L216,2)</f>
        <v>2.417107258836721</v>
      </c>
      <c r="N17" s="11"/>
      <c r="O17" s="58"/>
      <c r="P17" s="58"/>
      <c r="Q17" s="58"/>
      <c r="R17" s="62"/>
      <c r="S17" s="59"/>
      <c r="T17" s="4"/>
    </row>
    <row r="18" spans="4:20" ht="15.75">
      <c r="D18" s="9">
        <v>7</v>
      </c>
      <c r="E18" s="10">
        <v>8.67</v>
      </c>
      <c r="F18" s="61">
        <f t="shared" si="0"/>
        <v>15.725</v>
      </c>
      <c r="G18" s="61">
        <f t="shared" si="1"/>
        <v>47.45752017218629</v>
      </c>
      <c r="H18" s="61">
        <f t="shared" si="2"/>
        <v>57.66407262120376</v>
      </c>
      <c r="I18" s="73">
        <f>VLOOKUP(H18,SIC!K17:L217,2)</f>
        <v>5.103276224508731</v>
      </c>
      <c r="N18" s="11"/>
      <c r="O18" s="58"/>
      <c r="P18" s="58"/>
      <c r="Q18" s="58"/>
      <c r="R18" s="58"/>
      <c r="S18" s="59"/>
      <c r="T18" s="4"/>
    </row>
    <row r="19" spans="4:20" ht="15.75">
      <c r="D19" s="9">
        <v>8</v>
      </c>
      <c r="E19" s="10">
        <v>7.055</v>
      </c>
      <c r="F19" s="61">
        <f t="shared" si="0"/>
        <v>13.43</v>
      </c>
      <c r="G19" s="61">
        <f t="shared" si="1"/>
        <v>50.07866491039397</v>
      </c>
      <c r="H19" s="61">
        <f t="shared" si="2"/>
        <v>63.182520172186294</v>
      </c>
      <c r="I19" s="73">
        <f>VLOOKUP(H19,SIC!K18:L218,2)</f>
        <v>6.551927630896162</v>
      </c>
      <c r="N19" s="11"/>
      <c r="O19" s="58"/>
      <c r="P19" s="58"/>
      <c r="Q19" s="58"/>
      <c r="R19" s="58"/>
      <c r="S19" s="59"/>
      <c r="T19" s="4"/>
    </row>
    <row r="20" spans="4:20" ht="15.75">
      <c r="D20" s="9">
        <v>9</v>
      </c>
      <c r="E20" s="10">
        <v>6.375</v>
      </c>
      <c r="F20" s="61">
        <f t="shared" si="0"/>
        <v>12.155000000000001</v>
      </c>
      <c r="G20" s="61">
        <f t="shared" si="1"/>
        <v>50.24969142157545</v>
      </c>
      <c r="H20" s="61">
        <f t="shared" si="2"/>
        <v>63.50866491039397</v>
      </c>
      <c r="I20" s="73">
        <f>VLOOKUP(H20,SIC!K19:L219,2)</f>
        <v>6.629486744409258</v>
      </c>
      <c r="N20" s="11"/>
      <c r="O20" s="58"/>
      <c r="P20" s="58"/>
      <c r="Q20" s="58"/>
      <c r="R20" s="58"/>
      <c r="S20" s="59"/>
      <c r="T20" s="4"/>
    </row>
    <row r="21" spans="4:19" ht="15.75">
      <c r="D21" s="9">
        <v>10</v>
      </c>
      <c r="E21" s="10">
        <v>5.78</v>
      </c>
      <c r="F21" s="61">
        <f t="shared" si="0"/>
        <v>10.455</v>
      </c>
      <c r="G21" s="61">
        <f t="shared" si="1"/>
        <v>49.7605548128563</v>
      </c>
      <c r="H21" s="61">
        <f t="shared" si="2"/>
        <v>62.40469142157545</v>
      </c>
      <c r="I21" s="73">
        <f>VLOOKUP(H21,SIC!K20:L220,2)</f>
        <v>6.322068304359574</v>
      </c>
      <c r="N21" s="11"/>
      <c r="O21" s="58"/>
      <c r="P21" s="58"/>
      <c r="Q21" s="58"/>
      <c r="R21" s="58"/>
      <c r="S21" s="59"/>
    </row>
    <row r="22" spans="4:19" ht="15.75">
      <c r="D22" s="9">
        <v>11</v>
      </c>
      <c r="E22" s="10">
        <v>4.675</v>
      </c>
      <c r="F22" s="61">
        <f t="shared" si="0"/>
        <v>9.094999999999999</v>
      </c>
      <c r="G22" s="61">
        <f t="shared" si="1"/>
        <v>48.754904528508845</v>
      </c>
      <c r="H22" s="61">
        <f t="shared" si="2"/>
        <v>60.2155548128563</v>
      </c>
      <c r="I22" s="73">
        <f>VLOOKUP(H22,SIC!K21:L221,2)</f>
        <v>5.730325142173726</v>
      </c>
      <c r="N22" s="11"/>
      <c r="O22" s="58"/>
      <c r="P22" s="58"/>
      <c r="Q22" s="58"/>
      <c r="R22" s="58"/>
      <c r="S22" s="59"/>
    </row>
    <row r="23" spans="4:19" ht="15.75">
      <c r="D23" s="9">
        <v>12</v>
      </c>
      <c r="E23" s="10">
        <v>4.42</v>
      </c>
      <c r="F23" s="61">
        <f t="shared" si="0"/>
        <v>8.5</v>
      </c>
      <c r="G23" s="61">
        <f t="shared" si="1"/>
        <v>47.50821569662118</v>
      </c>
      <c r="H23" s="61">
        <f t="shared" si="2"/>
        <v>57.849904528508844</v>
      </c>
      <c r="I23" s="73">
        <f>VLOOKUP(H23,SIC!K22:L222,2)</f>
        <v>5.170844415943835</v>
      </c>
      <c r="N23" s="11"/>
      <c r="O23" s="58"/>
      <c r="P23" s="58"/>
      <c r="Q23" s="58"/>
      <c r="R23" s="58"/>
      <c r="S23" s="59"/>
    </row>
    <row r="24" spans="4:19" ht="15.75">
      <c r="D24" s="9">
        <v>13</v>
      </c>
      <c r="E24" s="10">
        <v>4.08</v>
      </c>
      <c r="F24" s="61">
        <f t="shared" si="0"/>
        <v>7.82</v>
      </c>
      <c r="G24" s="61">
        <f t="shared" si="1"/>
        <v>46.58946330761675</v>
      </c>
      <c r="H24" s="61">
        <f t="shared" si="2"/>
        <v>56.00821569662118</v>
      </c>
      <c r="I24" s="73">
        <f>VLOOKUP(H24,SIC!K23:L223,2)</f>
        <v>4.709376194502216</v>
      </c>
      <c r="N24" s="11"/>
      <c r="O24" s="58"/>
      <c r="P24" s="58"/>
      <c r="Q24" s="58"/>
      <c r="R24" s="58"/>
      <c r="S24" s="59"/>
    </row>
    <row r="25" spans="4:19" ht="15.75">
      <c r="D25" s="9">
        <v>14</v>
      </c>
      <c r="E25" s="10">
        <v>3.74</v>
      </c>
      <c r="F25" s="61">
        <f t="shared" si="0"/>
        <v>7.055</v>
      </c>
      <c r="G25" s="61">
        <f t="shared" si="1"/>
        <v>45.73747355792175</v>
      </c>
      <c r="H25" s="61">
        <f t="shared" si="2"/>
        <v>54.40946330761675</v>
      </c>
      <c r="I25" s="73">
        <f>VLOOKUP(H25,SIC!K24:L224,2)</f>
        <v>4.335994874847497</v>
      </c>
      <c r="N25" s="11"/>
      <c r="O25" s="58"/>
      <c r="P25" s="58"/>
      <c r="Q25" s="58"/>
      <c r="R25" s="58"/>
      <c r="S25" s="59"/>
    </row>
    <row r="26" spans="4:19" ht="15.75">
      <c r="D26" s="9">
        <v>15</v>
      </c>
      <c r="E26" s="10">
        <v>3.315</v>
      </c>
      <c r="F26" s="61">
        <f t="shared" si="0"/>
        <v>6.375</v>
      </c>
      <c r="G26" s="61">
        <f t="shared" si="1"/>
        <v>44.82370422382898</v>
      </c>
      <c r="H26" s="61">
        <f t="shared" si="2"/>
        <v>52.79247355792175</v>
      </c>
      <c r="I26" s="73">
        <f>VLOOKUP(H26,SIC!K25:L225,2)</f>
        <v>3.9843846670463847</v>
      </c>
      <c r="N26" s="11"/>
      <c r="O26" s="58"/>
      <c r="P26" s="58"/>
      <c r="Q26" s="58"/>
      <c r="R26" s="58"/>
      <c r="S26" s="59"/>
    </row>
    <row r="27" spans="4:19" ht="15.75">
      <c r="D27" s="9">
        <v>16</v>
      </c>
      <c r="E27" s="10">
        <v>3.06</v>
      </c>
      <c r="F27" s="61">
        <f t="shared" si="0"/>
        <v>5.78</v>
      </c>
      <c r="G27" s="61">
        <f t="shared" si="1"/>
        <v>43.99124799022587</v>
      </c>
      <c r="H27" s="61">
        <f t="shared" si="2"/>
        <v>51.19870422382898</v>
      </c>
      <c r="I27" s="73">
        <f>VLOOKUP(H27,SIC!K26:L226,2)</f>
        <v>3.6037281168015545</v>
      </c>
      <c r="N27" s="11"/>
      <c r="O27" s="58"/>
      <c r="P27" s="58"/>
      <c r="Q27" s="58"/>
      <c r="R27" s="58"/>
      <c r="S27" s="59"/>
    </row>
    <row r="28" spans="4:19" ht="15.75">
      <c r="D28" s="9">
        <v>17</v>
      </c>
      <c r="E28" s="10">
        <v>2.72</v>
      </c>
      <c r="F28" s="61">
        <f t="shared" si="0"/>
        <v>4.93</v>
      </c>
      <c r="G28" s="61">
        <f t="shared" si="1"/>
        <v>43.161282115379315</v>
      </c>
      <c r="H28" s="61">
        <f t="shared" si="2"/>
        <v>49.77124799022587</v>
      </c>
      <c r="I28" s="73">
        <f>VLOOKUP(H28,SIC!K27:L227,2)</f>
        <v>3.3049829374232784</v>
      </c>
      <c r="N28" s="11"/>
      <c r="O28" s="58"/>
      <c r="P28" s="58"/>
      <c r="Q28" s="58"/>
      <c r="R28" s="58"/>
      <c r="S28" s="59"/>
    </row>
    <row r="29" spans="4:19" ht="15.75">
      <c r="D29" s="9">
        <v>18</v>
      </c>
      <c r="E29" s="10">
        <v>2.21</v>
      </c>
      <c r="F29" s="61">
        <f t="shared" si="0"/>
        <v>3.995</v>
      </c>
      <c r="G29" s="61">
        <f t="shared" si="1"/>
        <v>42.106967156467135</v>
      </c>
      <c r="H29" s="61">
        <f t="shared" si="2"/>
        <v>48.091282115379315</v>
      </c>
      <c r="I29" s="73">
        <f>VLOOKUP(H29,SIC!K28:L228,2)</f>
        <v>2.9921574794560897</v>
      </c>
      <c r="N29" s="11"/>
      <c r="O29" s="58"/>
      <c r="P29" s="58"/>
      <c r="Q29" s="58"/>
      <c r="R29" s="58"/>
      <c r="S29" s="59"/>
    </row>
    <row r="30" spans="4:19" ht="15.75">
      <c r="D30" s="9">
        <v>19</v>
      </c>
      <c r="E30" s="10">
        <v>1.785</v>
      </c>
      <c r="F30" s="61">
        <f t="shared" si="0"/>
        <v>3.0599999999999996</v>
      </c>
      <c r="G30" s="61">
        <f t="shared" si="1"/>
        <v>40.790209192398564</v>
      </c>
      <c r="H30" s="61">
        <f t="shared" si="2"/>
        <v>46.10196715646713</v>
      </c>
      <c r="I30" s="73">
        <f>VLOOKUP(H30,SIC!K29:L229,2)</f>
        <v>2.6558789820342827</v>
      </c>
      <c r="N30" s="11"/>
      <c r="O30" s="58"/>
      <c r="P30" s="58"/>
      <c r="Q30" s="58"/>
      <c r="R30" s="58"/>
      <c r="S30" s="59"/>
    </row>
    <row r="31" spans="4:19" ht="15.75">
      <c r="D31" s="9">
        <v>20</v>
      </c>
      <c r="E31" s="10">
        <v>1.275</v>
      </c>
      <c r="F31" s="61">
        <f t="shared" si="0"/>
        <v>2.38</v>
      </c>
      <c r="G31" s="61">
        <f t="shared" si="1"/>
        <v>39.08333956640199</v>
      </c>
      <c r="H31" s="61">
        <f t="shared" si="2"/>
        <v>43.850209192398566</v>
      </c>
      <c r="I31" s="73">
        <f>VLOOKUP(H31,SIC!K30:L230,2)</f>
        <v>2.383434812998288</v>
      </c>
      <c r="N31" s="11"/>
      <c r="O31" s="58"/>
      <c r="P31" s="58"/>
      <c r="Q31" s="58"/>
      <c r="R31" s="58"/>
      <c r="S31" s="59"/>
    </row>
    <row r="32" spans="4:19" ht="15.75">
      <c r="D32" s="9">
        <v>21</v>
      </c>
      <c r="E32" s="10">
        <v>1.105</v>
      </c>
      <c r="F32" s="61">
        <f t="shared" si="0"/>
        <v>2.04</v>
      </c>
      <c r="G32" s="61">
        <f t="shared" si="1"/>
        <v>36.80901640178461</v>
      </c>
      <c r="H32" s="61">
        <f t="shared" si="2"/>
        <v>41.46333956640199</v>
      </c>
      <c r="I32" s="73">
        <f>VLOOKUP(H32,SIC!K31:L231,2)</f>
        <v>2.327161582308689</v>
      </c>
      <c r="N32" s="11"/>
      <c r="O32" s="58"/>
      <c r="P32" s="58"/>
      <c r="Q32" s="58"/>
      <c r="R32" s="58"/>
      <c r="S32" s="59"/>
    </row>
    <row r="33" spans="4:19" ht="15.75">
      <c r="D33" s="9">
        <v>22</v>
      </c>
      <c r="E33" s="10">
        <v>0.935</v>
      </c>
      <c r="F33" s="61">
        <f t="shared" si="0"/>
        <v>0.935</v>
      </c>
      <c r="G33" s="61">
        <f t="shared" si="1"/>
        <v>34.267232582973215</v>
      </c>
      <c r="H33" s="61">
        <f t="shared" si="2"/>
        <v>38.84901640178461</v>
      </c>
      <c r="I33" s="73">
        <f>VLOOKUP(H33,SIC!K32:L232,2)</f>
        <v>2.2908919094056985</v>
      </c>
      <c r="L33" s="11"/>
      <c r="N33" s="11"/>
      <c r="O33" s="58"/>
      <c r="P33" s="58"/>
      <c r="Q33" s="58"/>
      <c r="R33" s="58"/>
      <c r="S33" s="59"/>
    </row>
    <row r="34" spans="12:19" ht="15.75">
      <c r="L34" s="11"/>
      <c r="N34" s="11"/>
      <c r="O34" s="58"/>
      <c r="P34" s="58"/>
      <c r="Q34" s="58"/>
      <c r="R34" s="58"/>
      <c r="S34" s="59"/>
    </row>
    <row r="35" spans="12:19" ht="15.75">
      <c r="L35" s="11"/>
      <c r="N35" s="11"/>
      <c r="O35" s="58"/>
      <c r="P35" s="58"/>
      <c r="Q35" s="58"/>
      <c r="R35" s="58"/>
      <c r="S35" s="59"/>
    </row>
    <row r="36" spans="1:19" ht="15.75">
      <c r="A36" s="4"/>
      <c r="L36" s="11"/>
      <c r="N36" s="11"/>
      <c r="O36" s="58"/>
      <c r="P36" s="58"/>
      <c r="Q36" s="58"/>
      <c r="R36" s="58"/>
      <c r="S36" s="59"/>
    </row>
    <row r="37" spans="1:15" ht="15.75">
      <c r="A37" s="4"/>
      <c r="L37" s="11"/>
      <c r="N37" s="11"/>
      <c r="O37" s="11"/>
    </row>
    <row r="38" spans="1:17" ht="15.75">
      <c r="A38" s="4"/>
      <c r="L38" s="11"/>
      <c r="N38" s="11"/>
      <c r="O38" s="11"/>
      <c r="Q38" s="11"/>
    </row>
    <row r="39" spans="1:19" ht="15.75">
      <c r="A39" s="4"/>
      <c r="L39" s="11"/>
      <c r="N39" s="60"/>
      <c r="O39" s="11"/>
      <c r="P39" s="11"/>
      <c r="Q39" s="11"/>
      <c r="R39" s="11"/>
      <c r="S39" s="11"/>
    </row>
    <row r="40" spans="14:19" ht="15.75">
      <c r="N40" s="11"/>
      <c r="O40" s="11"/>
      <c r="P40" s="11"/>
      <c r="Q40" s="11"/>
      <c r="R40" s="11"/>
      <c r="S40" s="11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S28"/>
  <sheetViews>
    <sheetView zoomScale="75" zoomScaleNormal="75" workbookViewId="0" topLeftCell="A1">
      <selection activeCell="G26" sqref="G26"/>
    </sheetView>
  </sheetViews>
  <sheetFormatPr defaultColWidth="11.421875" defaultRowHeight="12.75"/>
  <cols>
    <col min="1" max="16384" width="11.421875" style="4" customWidth="1"/>
  </cols>
  <sheetData>
    <row r="1" spans="5:19" ht="15.75">
      <c r="E1" s="9"/>
      <c r="F1" s="9"/>
      <c r="G1" s="9"/>
      <c r="H1" s="9"/>
      <c r="I1" s="9"/>
      <c r="K1" s="11"/>
      <c r="L1" s="43"/>
      <c r="M1" s="44"/>
      <c r="N1" s="45"/>
      <c r="O1" s="46"/>
      <c r="P1" s="11"/>
      <c r="Q1" s="13"/>
      <c r="R1" s="13"/>
      <c r="S1" s="13"/>
    </row>
    <row r="3" ht="20.25">
      <c r="B3" s="3" t="s">
        <v>47</v>
      </c>
    </row>
    <row r="5" spans="3:6" ht="15.75">
      <c r="C5" s="6" t="s">
        <v>48</v>
      </c>
      <c r="D5" s="6" t="s">
        <v>49</v>
      </c>
      <c r="E5" s="6" t="s">
        <v>50</v>
      </c>
      <c r="F5" s="6" t="s">
        <v>51</v>
      </c>
    </row>
    <row r="6" spans="3:6" ht="15.75">
      <c r="C6" s="6" t="s">
        <v>52</v>
      </c>
      <c r="D6" s="6" t="s">
        <v>53</v>
      </c>
      <c r="E6" s="6" t="s">
        <v>53</v>
      </c>
      <c r="F6" s="6" t="s">
        <v>54</v>
      </c>
    </row>
    <row r="7" spans="3:6" ht="15.75">
      <c r="C7" s="9">
        <v>0</v>
      </c>
      <c r="D7" s="9">
        <v>0</v>
      </c>
      <c r="E7" s="84">
        <v>1.29</v>
      </c>
      <c r="F7" s="19">
        <f>SIC!G41</f>
        <v>2006.0586535418245</v>
      </c>
    </row>
    <row r="8" spans="3:6" ht="15.75">
      <c r="C8" s="9">
        <v>10</v>
      </c>
      <c r="D8" s="10">
        <v>0.85</v>
      </c>
      <c r="E8" s="85">
        <v>1.1082864207183198</v>
      </c>
      <c r="F8" s="19">
        <f>F7+((AVERAGE(D7:D8)-AVERAGE(E7:E8))*600)</f>
        <v>1541.5727273263285</v>
      </c>
    </row>
    <row r="9" spans="3:6" ht="15.75">
      <c r="C9" s="9">
        <v>20</v>
      </c>
      <c r="D9" s="10">
        <v>2.125</v>
      </c>
      <c r="E9" s="85">
        <v>1.1814372941217062</v>
      </c>
      <c r="F9" s="19">
        <f aca="true" t="shared" si="0" ref="F9:F28">F8+((AVERAGE(D8:D9)-AVERAGE(E8:E9))*600)</f>
        <v>1747.1556128743207</v>
      </c>
    </row>
    <row r="10" spans="3:6" ht="15.75">
      <c r="C10" s="9">
        <v>30</v>
      </c>
      <c r="D10" s="10">
        <v>4.42</v>
      </c>
      <c r="E10" s="85">
        <v>1.5129779545995556</v>
      </c>
      <c r="F10" s="19">
        <f t="shared" si="0"/>
        <v>2902.331038257942</v>
      </c>
    </row>
    <row r="11" spans="3:6" ht="15.75">
      <c r="C11" s="9">
        <v>40</v>
      </c>
      <c r="D11" s="10">
        <v>6.715</v>
      </c>
      <c r="E11" s="85">
        <v>1.875473561917864</v>
      </c>
      <c r="F11" s="19">
        <f t="shared" si="0"/>
        <v>5226.295583302715</v>
      </c>
    </row>
    <row r="12" spans="3:6" ht="15.75">
      <c r="C12" s="9">
        <v>50</v>
      </c>
      <c r="D12" s="10">
        <v>8.33</v>
      </c>
      <c r="E12" s="85">
        <v>2.1526811992039545</v>
      </c>
      <c r="F12" s="19">
        <f t="shared" si="0"/>
        <v>8531.34915496617</v>
      </c>
    </row>
    <row r="13" spans="3:6" ht="15.75">
      <c r="C13" s="9">
        <v>60</v>
      </c>
      <c r="D13" s="10">
        <v>9.605</v>
      </c>
      <c r="E13" s="85">
        <v>2.417107258836721</v>
      </c>
      <c r="F13" s="19">
        <f t="shared" si="0"/>
        <v>12540.912617553968</v>
      </c>
    </row>
    <row r="14" spans="3:6" ht="15.75">
      <c r="C14" s="9">
        <v>70</v>
      </c>
      <c r="D14" s="10">
        <v>8.67</v>
      </c>
      <c r="E14" s="85">
        <v>5.103276224508731</v>
      </c>
      <c r="F14" s="19">
        <f t="shared" si="0"/>
        <v>15767.297572550331</v>
      </c>
    </row>
    <row r="15" spans="3:6" ht="15.75">
      <c r="C15" s="45">
        <v>80</v>
      </c>
      <c r="D15" s="76">
        <v>7.055</v>
      </c>
      <c r="E15" s="85">
        <v>6.551927630896162</v>
      </c>
      <c r="F15" s="19">
        <f t="shared" si="0"/>
        <v>16988.236415928863</v>
      </c>
    </row>
    <row r="16" spans="3:6" ht="15.75">
      <c r="C16" s="77">
        <v>90</v>
      </c>
      <c r="D16" s="78">
        <v>6.375</v>
      </c>
      <c r="E16" s="86">
        <v>6.629486744409258</v>
      </c>
      <c r="F16" s="75">
        <f t="shared" si="0"/>
        <v>17062.812103337237</v>
      </c>
    </row>
    <row r="17" spans="3:6" ht="15.75">
      <c r="C17" s="9">
        <v>100</v>
      </c>
      <c r="D17" s="10">
        <v>5.78</v>
      </c>
      <c r="E17" s="85">
        <v>6.322068304359574</v>
      </c>
      <c r="F17" s="19">
        <f t="shared" si="0"/>
        <v>16823.845588706587</v>
      </c>
    </row>
    <row r="18" spans="3:6" ht="15.75">
      <c r="C18" s="9">
        <v>110</v>
      </c>
      <c r="D18" s="10">
        <v>4.675</v>
      </c>
      <c r="E18" s="85">
        <v>5.730325142173726</v>
      </c>
      <c r="F18" s="19">
        <f t="shared" si="0"/>
        <v>16344.627554746598</v>
      </c>
    </row>
    <row r="19" spans="3:6" ht="15.75">
      <c r="C19" s="9">
        <v>120</v>
      </c>
      <c r="D19" s="10">
        <v>4.42</v>
      </c>
      <c r="E19" s="85">
        <v>5.170844415943835</v>
      </c>
      <c r="F19" s="19">
        <f t="shared" si="0"/>
        <v>15802.776687311329</v>
      </c>
    </row>
    <row r="20" spans="3:6" ht="15.75">
      <c r="C20" s="9">
        <v>130</v>
      </c>
      <c r="D20" s="10">
        <v>4.08</v>
      </c>
      <c r="E20" s="85">
        <v>4.709376194502216</v>
      </c>
      <c r="F20" s="19">
        <f t="shared" si="0"/>
        <v>15388.710504177514</v>
      </c>
    </row>
    <row r="21" spans="3:6" ht="15.75">
      <c r="C21" s="9">
        <v>140</v>
      </c>
      <c r="D21" s="10">
        <v>3.74</v>
      </c>
      <c r="E21" s="85">
        <v>4.335994874847497</v>
      </c>
      <c r="F21" s="19">
        <f t="shared" si="0"/>
        <v>15021.0991833726</v>
      </c>
    </row>
    <row r="22" spans="3:6" ht="15.75">
      <c r="C22" s="9">
        <v>150</v>
      </c>
      <c r="D22" s="10">
        <v>3.315</v>
      </c>
      <c r="E22" s="85">
        <v>3.9843846670463847</v>
      </c>
      <c r="F22" s="19">
        <f t="shared" si="0"/>
        <v>14641.485320804435</v>
      </c>
    </row>
    <row r="23" spans="3:6" ht="15.75">
      <c r="C23" s="9">
        <v>160</v>
      </c>
      <c r="D23" s="10">
        <v>3.06</v>
      </c>
      <c r="E23" s="85">
        <v>3.6037281168015545</v>
      </c>
      <c r="F23" s="19">
        <f t="shared" si="0"/>
        <v>14277.551485650054</v>
      </c>
    </row>
    <row r="24" spans="3:6" ht="15.75">
      <c r="C24" s="9">
        <v>170</v>
      </c>
      <c r="D24" s="10">
        <v>2.72</v>
      </c>
      <c r="E24" s="85">
        <v>3.3049829374232784</v>
      </c>
      <c r="F24" s="19">
        <f t="shared" si="0"/>
        <v>13938.938169382604</v>
      </c>
    </row>
    <row r="25" spans="3:6" ht="15.75">
      <c r="C25" s="9">
        <v>180</v>
      </c>
      <c r="D25" s="10">
        <v>2.21</v>
      </c>
      <c r="E25" s="85">
        <v>2.9921574794560897</v>
      </c>
      <c r="F25" s="19">
        <f t="shared" si="0"/>
        <v>13528.796044318793</v>
      </c>
    </row>
    <row r="26" spans="3:6" ht="15.75">
      <c r="C26" s="9">
        <v>190</v>
      </c>
      <c r="D26" s="10">
        <v>1.785</v>
      </c>
      <c r="E26" s="85">
        <v>2.6558789820342827</v>
      </c>
      <c r="F26" s="19">
        <f t="shared" si="0"/>
        <v>13032.885105871681</v>
      </c>
    </row>
    <row r="27" spans="3:6" ht="15.75">
      <c r="C27" s="9">
        <v>200</v>
      </c>
      <c r="D27" s="10">
        <v>1.275</v>
      </c>
      <c r="E27" s="85">
        <v>2.383434812998288</v>
      </c>
      <c r="F27" s="19">
        <f t="shared" si="0"/>
        <v>12439.09096736191</v>
      </c>
    </row>
    <row r="28" spans="3:6" ht="15.75">
      <c r="C28" s="9">
        <v>210</v>
      </c>
      <c r="D28" s="10">
        <v>1.105</v>
      </c>
      <c r="E28" s="85">
        <v>2.327161582308689</v>
      </c>
      <c r="F28" s="19">
        <f t="shared" si="0"/>
        <v>11739.912048769816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EPFL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Picouet</dc:creator>
  <cp:keywords/>
  <dc:description/>
  <cp:lastModifiedBy>John Beck</cp:lastModifiedBy>
  <cp:lastPrinted>2004-04-28T12:07:13Z</cp:lastPrinted>
  <dcterms:created xsi:type="dcterms:W3CDTF">2003-08-18T13:30:29Z</dcterms:created>
  <dcterms:modified xsi:type="dcterms:W3CDTF">2005-04-27T11:52:15Z</dcterms:modified>
  <cp:category/>
  <cp:version/>
  <cp:contentType/>
  <cp:contentStatus/>
</cp:coreProperties>
</file>