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4940" windowHeight="8385" activeTab="0"/>
  </bookViews>
  <sheets>
    <sheet name="Informations" sheetId="1" r:id="rId1"/>
    <sheet name="Données" sheetId="2" r:id="rId2"/>
    <sheet name="Pluie moyenne" sheetId="3" r:id="rId3"/>
    <sheet name="Ajustements" sheetId="4" r:id="rId4"/>
  </sheets>
  <definedNames/>
  <calcPr fullCalcOnLoad="1"/>
</workbook>
</file>

<file path=xl/sharedStrings.xml><?xml version="1.0" encoding="utf-8"?>
<sst xmlns="http://schemas.openxmlformats.org/spreadsheetml/2006/main" count="75" uniqueCount="31">
  <si>
    <t>Données pluviométriques enregistrées sur les 4 stations du BV de Lütschine</t>
  </si>
  <si>
    <t>Dates</t>
  </si>
  <si>
    <t>Fact.alt.</t>
  </si>
  <si>
    <t>Stations</t>
  </si>
  <si>
    <t>[mm/24 h]</t>
  </si>
  <si>
    <t>pluie</t>
  </si>
  <si>
    <t>moyenne</t>
  </si>
  <si>
    <t>Ajustement de Gumbel sur les 4 séries de pluies maximales journalières</t>
  </si>
  <si>
    <t>Station 5110</t>
  </si>
  <si>
    <t>Station 5130</t>
  </si>
  <si>
    <t>Station 5150</t>
  </si>
  <si>
    <t>Station 5170</t>
  </si>
  <si>
    <t>N =</t>
  </si>
  <si>
    <t>u</t>
  </si>
  <si>
    <t>T</t>
  </si>
  <si>
    <t>K</t>
  </si>
  <si>
    <t>rang</t>
  </si>
  <si>
    <t>Pluie moyenne</t>
  </si>
  <si>
    <t>Fréquence empirique</t>
  </si>
  <si>
    <t>temps de retour</t>
  </si>
  <si>
    <t>Coefficients de la droite de Gumbel : Qp= a+bu</t>
  </si>
  <si>
    <t>A lire sur le graphique : coeff. De la droite de regression</t>
  </si>
  <si>
    <t>b</t>
  </si>
  <si>
    <t>a</t>
  </si>
  <si>
    <t>Moyenne</t>
  </si>
  <si>
    <t>P[stat]</t>
  </si>
  <si>
    <t>Informations</t>
  </si>
  <si>
    <t>feuille</t>
  </si>
  <si>
    <t>Ajustements</t>
  </si>
  <si>
    <t>données</t>
  </si>
  <si>
    <t>Calcul des pluies moyennes maximales sur le bassin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</si>
</sst>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d/m"/>
    <numFmt numFmtId="173" formatCode="yyyy/m/dd\-hh"/>
    <numFmt numFmtId="174" formatCode="mmmm\-yy"/>
    <numFmt numFmtId="175" formatCode="mmmmm"/>
    <numFmt numFmtId="176" formatCode="m"/>
    <numFmt numFmtId="177" formatCode="m/d/yy\ h:mm"/>
    <numFmt numFmtId="178" formatCode="mmm/yyyy"/>
    <numFmt numFmtId="179" formatCode="mm"/>
    <numFmt numFmtId="180" formatCode="mmmmm\-yy"/>
    <numFmt numFmtId="181" formatCode="mmm\-yy"/>
    <numFmt numFmtId="182" formatCode="d/mmm\-yy"/>
    <numFmt numFmtId="183" formatCode="m/d"/>
    <numFmt numFmtId="184" formatCode="m/d/yy"/>
    <numFmt numFmtId="185" formatCode="dd\-mmm\-yy"/>
    <numFmt numFmtId="186" formatCode="mm/dd/yy"/>
    <numFmt numFmtId="187" formatCode="0.00000"/>
    <numFmt numFmtId="188" formatCode="0.0000"/>
    <numFmt numFmtId="189" formatCode="0.000"/>
    <numFmt numFmtId="190" formatCode="0.0"/>
    <numFmt numFmtId="191" formatCode="0.0000000"/>
    <numFmt numFmtId="192" formatCode="0.000000"/>
  </numFmts>
  <fonts count="13">
    <font>
      <sz val="10"/>
      <name val="Arial"/>
      <family val="0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2"/>
      <name val="NewCenturySchlbk"/>
      <family val="0"/>
    </font>
    <font>
      <u val="single"/>
      <sz val="9"/>
      <color indexed="36"/>
      <name val="NewCenturySchlbk"/>
      <family val="0"/>
    </font>
    <font>
      <u val="single"/>
      <sz val="9"/>
      <color indexed="12"/>
      <name val="NewCenturySchlbk"/>
      <family val="0"/>
    </font>
    <font>
      <sz val="10"/>
      <name val="NewCenturySchlbk"/>
      <family val="1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vertAlign val="superscript"/>
      <sz val="10"/>
      <name val="NewCenturySchlbk"/>
      <family val="1"/>
    </font>
    <font>
      <sz val="11"/>
      <name val="NewCenturySchlbk"/>
      <family val="1"/>
    </font>
    <font>
      <b/>
      <sz val="11"/>
      <name val="NewCenturySchlbk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186" fontId="3" fillId="0" borderId="0" xfId="0" applyNumberFormat="1" applyFont="1" applyAlignment="1">
      <alignment horizontal="center"/>
    </xf>
    <xf numFmtId="186" fontId="0" fillId="0" borderId="0" xfId="0" applyNumberFormat="1" applyAlignment="1">
      <alignment horizontal="center"/>
    </xf>
    <xf numFmtId="186" fontId="3" fillId="2" borderId="0" xfId="0" applyNumberFormat="1" applyFont="1" applyFill="1" applyAlignment="1">
      <alignment horizontal="center"/>
    </xf>
    <xf numFmtId="186" fontId="1" fillId="0" borderId="0" xfId="0" applyNumberFormat="1" applyFont="1" applyAlignment="1">
      <alignment horizontal="left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190" fontId="0" fillId="3" borderId="0" xfId="0" applyNumberForma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21" applyFont="1">
      <alignment/>
      <protection/>
    </xf>
    <xf numFmtId="2" fontId="0" fillId="0" borderId="0" xfId="21" applyNumberFormat="1" applyFont="1" applyBorder="1">
      <alignment/>
      <protection/>
    </xf>
    <xf numFmtId="0" fontId="0" fillId="0" borderId="0" xfId="21" applyFont="1" applyBorder="1">
      <alignment/>
      <protection/>
    </xf>
    <xf numFmtId="186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186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21" applyFont="1" applyBorder="1" applyAlignment="1">
      <alignment horizontal="center"/>
      <protection/>
    </xf>
    <xf numFmtId="0" fontId="0" fillId="3" borderId="0" xfId="21" applyFont="1" applyFill="1" applyBorder="1" applyAlignment="1">
      <alignment horizontal="center"/>
      <protection/>
    </xf>
    <xf numFmtId="190" fontId="0" fillId="0" borderId="0" xfId="21" applyNumberFormat="1" applyFont="1" applyBorder="1" applyAlignment="1">
      <alignment horizontal="center"/>
      <protection/>
    </xf>
    <xf numFmtId="2" fontId="0" fillId="0" borderId="0" xfId="21" applyNumberFormat="1" applyFont="1" applyBorder="1" applyAlignment="1">
      <alignment horizontal="center"/>
      <protection/>
    </xf>
    <xf numFmtId="189" fontId="0" fillId="3" borderId="0" xfId="21" applyNumberFormat="1" applyFont="1" applyFill="1" applyBorder="1" applyAlignment="1">
      <alignment horizontal="center"/>
      <protection/>
    </xf>
    <xf numFmtId="190" fontId="0" fillId="3" borderId="0" xfId="21" applyNumberFormat="1" applyFont="1" applyFill="1" applyBorder="1" applyAlignment="1">
      <alignment horizontal="center"/>
      <protection/>
    </xf>
    <xf numFmtId="0" fontId="0" fillId="0" borderId="0" xfId="21" applyFont="1" applyBorder="1" applyAlignment="1">
      <alignment/>
      <protection/>
    </xf>
    <xf numFmtId="1" fontId="0" fillId="3" borderId="0" xfId="21" applyNumberFormat="1" applyFont="1" applyFill="1" applyBorder="1" applyAlignment="1">
      <alignment horizontal="center"/>
      <protection/>
    </xf>
    <xf numFmtId="0" fontId="0" fillId="3" borderId="0" xfId="21" applyNumberFormat="1" applyFont="1" applyFill="1" applyBorder="1" applyAlignment="1">
      <alignment horizontal="center"/>
      <protection/>
    </xf>
    <xf numFmtId="2" fontId="0" fillId="3" borderId="0" xfId="21" applyNumberFormat="1" applyFont="1" applyFill="1" applyBorder="1" applyAlignment="1">
      <alignment horizontal="center"/>
      <protection/>
    </xf>
    <xf numFmtId="0" fontId="8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9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9" fillId="0" borderId="0" xfId="0" applyFont="1" applyBorder="1" applyAlignment="1">
      <alignment/>
    </xf>
    <xf numFmtId="0" fontId="0" fillId="2" borderId="0" xfId="2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21" applyFont="1" applyFill="1" applyBorder="1">
      <alignment/>
      <protection/>
    </xf>
    <xf numFmtId="0" fontId="0" fillId="0" borderId="0" xfId="21" applyFont="1" applyFill="1" applyBorder="1" applyAlignment="1">
      <alignment horizontal="center"/>
      <protection/>
    </xf>
    <xf numFmtId="2" fontId="0" fillId="0" borderId="0" xfId="21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/>
    </xf>
    <xf numFmtId="9" fontId="0" fillId="3" borderId="0" xfId="22" applyFont="1" applyFill="1" applyBorder="1" applyAlignment="1">
      <alignment horizontal="center"/>
    </xf>
    <xf numFmtId="1" fontId="3" fillId="3" borderId="0" xfId="21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186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186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rr7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15"/>
          <c:y val="0"/>
          <c:w val="0.8885"/>
          <c:h val="0.8555"/>
        </c:manualLayout>
      </c:layout>
      <c:scatterChart>
        <c:scatterStyle val="lineMarker"/>
        <c:varyColors val="0"/>
        <c:ser>
          <c:idx val="0"/>
          <c:order val="0"/>
          <c:tx>
            <c:strRef>
              <c:f>Ajustements!$F$9</c:f>
              <c:strCache>
                <c:ptCount val="1"/>
                <c:pt idx="0">
                  <c:v>Station 5110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/>
            </c:trendlineLbl>
          </c:trendline>
          <c:xVal>
            <c:numRef>
              <c:f>Ajustements!$D$10:$D$39</c:f>
              <c:numCache/>
            </c:numRef>
          </c:xVal>
          <c:yVal>
            <c:numRef>
              <c:f>Ajustements!$F$10:$F$39</c:f>
              <c:numCache/>
            </c:numRef>
          </c:yVal>
          <c:smooth val="0"/>
        </c:ser>
        <c:ser>
          <c:idx val="1"/>
          <c:order val="1"/>
          <c:tx>
            <c:strRef>
              <c:f>Ajustements!$J$9</c:f>
              <c:strCache>
                <c:ptCount val="1"/>
                <c:pt idx="0">
                  <c:v>Pluie moyenne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Ajustements!$D$10:$D$39</c:f>
              <c:numCache/>
            </c:numRef>
          </c:xVal>
          <c:yVal>
            <c:numRef>
              <c:f>Ajustements!$J$10:$J$39</c:f>
              <c:numCache/>
            </c:numRef>
          </c:yVal>
          <c:smooth val="0"/>
        </c:ser>
        <c:axId val="61806896"/>
        <c:axId val="19391153"/>
      </c:scatterChart>
      <c:valAx>
        <c:axId val="61806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Variable réduite de Gumbel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391153"/>
        <c:crossesAt val="-2"/>
        <c:crossBetween val="midCat"/>
        <c:dispUnits/>
      </c:valAx>
      <c:valAx>
        <c:axId val="19391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Pluie [mm]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806896"/>
        <c:crossesAt val="-2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4635"/>
          <c:y val="0.408"/>
          <c:w val="0.3525"/>
          <c:h val="0.14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75"/>
          <c:y val="0"/>
          <c:w val="0.89225"/>
          <c:h val="0.9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Ajustements!$I$9</c:f>
              <c:strCache>
                <c:ptCount val="1"/>
                <c:pt idx="0">
                  <c:v>Station 5170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Ajustements!$D$10:$D$39</c:f>
              <c:numCache/>
            </c:numRef>
          </c:xVal>
          <c:yVal>
            <c:numRef>
              <c:f>Ajustements!$I$10:$I$39</c:f>
              <c:numCache/>
            </c:numRef>
          </c:yVal>
          <c:smooth val="0"/>
        </c:ser>
        <c:ser>
          <c:idx val="1"/>
          <c:order val="1"/>
          <c:tx>
            <c:strRef>
              <c:f>Ajustements!$J$9</c:f>
              <c:strCache>
                <c:ptCount val="1"/>
                <c:pt idx="0">
                  <c:v>Pluie moyenne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Ajustements!$D$10:$D$39</c:f>
              <c:numCache/>
            </c:numRef>
          </c:xVal>
          <c:yVal>
            <c:numRef>
              <c:f>Ajustements!$J$10:$J$39</c:f>
              <c:numCache/>
            </c:numRef>
          </c:yVal>
          <c:smooth val="0"/>
        </c:ser>
        <c:axId val="40302650"/>
        <c:axId val="27179531"/>
      </c:scatterChart>
      <c:valAx>
        <c:axId val="40302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Variable réduite de Gumbel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7179531"/>
        <c:crossesAt val="-2"/>
        <c:crossBetween val="midCat"/>
        <c:dispUnits/>
      </c:valAx>
      <c:valAx>
        <c:axId val="27179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Pluie  [mm]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0302650"/>
        <c:crossesAt val="-2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375"/>
          <c:y val="0.47775"/>
          <c:w val="0.3615"/>
          <c:h val="0.160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"/>
          <c:w val="0.9145"/>
          <c:h val="0.924"/>
        </c:manualLayout>
      </c:layout>
      <c:scatterChart>
        <c:scatterStyle val="lineMarker"/>
        <c:varyColors val="0"/>
        <c:ser>
          <c:idx val="0"/>
          <c:order val="0"/>
          <c:tx>
            <c:strRef>
              <c:f>Ajustements!$H$9</c:f>
              <c:strCache>
                <c:ptCount val="1"/>
                <c:pt idx="0">
                  <c:v>Station 5150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Ajustements!$D$10:$D$39</c:f>
              <c:numCache/>
            </c:numRef>
          </c:xVal>
          <c:yVal>
            <c:numRef>
              <c:f>Ajustements!$H$10:$H$39</c:f>
              <c:numCache/>
            </c:numRef>
          </c:yVal>
          <c:smooth val="0"/>
        </c:ser>
        <c:ser>
          <c:idx val="1"/>
          <c:order val="1"/>
          <c:tx>
            <c:strRef>
              <c:f>Ajustements!$J$9</c:f>
              <c:strCache>
                <c:ptCount val="1"/>
                <c:pt idx="0">
                  <c:v>Pluie moyenne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Ajustements!$D$10:$D$39</c:f>
              <c:numCache/>
            </c:numRef>
          </c:xVal>
          <c:yVal>
            <c:numRef>
              <c:f>Ajustements!$J$10:$J$39</c:f>
              <c:numCache/>
            </c:numRef>
          </c:yVal>
          <c:smooth val="0"/>
        </c:ser>
        <c:axId val="43289188"/>
        <c:axId val="54058373"/>
      </c:scatterChart>
      <c:valAx>
        <c:axId val="43289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Variable réduite de Gumbel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4058373"/>
        <c:crossesAt val="-2"/>
        <c:crossBetween val="midCat"/>
        <c:dispUnits/>
      </c:valAx>
      <c:valAx>
        <c:axId val="54058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Pluie  [mm]</a:t>
                </a:r>
              </a:p>
            </c:rich>
          </c:tx>
          <c:layout>
            <c:manualLayout>
              <c:xMode val="factor"/>
              <c:yMode val="factor"/>
              <c:x val="0.002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3289188"/>
        <c:crossesAt val="-2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025"/>
          <c:y val="0.50875"/>
          <c:w val="0.35725"/>
          <c:h val="0.156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25"/>
          <c:y val="0"/>
          <c:w val="0.92775"/>
          <c:h val="0.9085"/>
        </c:manualLayout>
      </c:layout>
      <c:scatterChart>
        <c:scatterStyle val="lineMarker"/>
        <c:varyColors val="0"/>
        <c:ser>
          <c:idx val="0"/>
          <c:order val="0"/>
          <c:tx>
            <c:strRef>
              <c:f>Ajustements!$G$9</c:f>
              <c:strCache>
                <c:ptCount val="1"/>
                <c:pt idx="0">
                  <c:v>Station 5130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Ajustements!$D$10:$D$39</c:f>
              <c:numCache/>
            </c:numRef>
          </c:xVal>
          <c:yVal>
            <c:numRef>
              <c:f>Ajustements!$G$10:$G$39</c:f>
              <c:numCache/>
            </c:numRef>
          </c:yVal>
          <c:smooth val="0"/>
        </c:ser>
        <c:ser>
          <c:idx val="1"/>
          <c:order val="1"/>
          <c:tx>
            <c:strRef>
              <c:f>Ajustements!$J$9</c:f>
              <c:strCache>
                <c:ptCount val="1"/>
                <c:pt idx="0">
                  <c:v>Pluie moyenne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Ajustements!$D$10:$D$39</c:f>
              <c:numCache/>
            </c:numRef>
          </c:xVal>
          <c:yVal>
            <c:numRef>
              <c:f>Ajustements!$J$10:$J$39</c:f>
              <c:numCache/>
            </c:numRef>
          </c:yVal>
          <c:smooth val="0"/>
        </c:ser>
        <c:axId val="16763310"/>
        <c:axId val="16652063"/>
      </c:scatterChart>
      <c:valAx>
        <c:axId val="16763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Variable réduite de Gumbel</a:t>
                </a:r>
              </a:p>
            </c:rich>
          </c:tx>
          <c:layout>
            <c:manualLayout>
              <c:xMode val="factor"/>
              <c:yMode val="factor"/>
              <c:x val="0.00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6652063"/>
        <c:crossesAt val="-2"/>
        <c:crossBetween val="midCat"/>
        <c:dispUnits/>
      </c:valAx>
      <c:valAx>
        <c:axId val="16652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Pluie [mm]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6763310"/>
        <c:crossesAt val="-2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85"/>
          <c:y val="0.516"/>
          <c:w val="0.39225"/>
          <c:h val="0.144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7</xdr:row>
      <xdr:rowOff>142875</xdr:rowOff>
    </xdr:from>
    <xdr:to>
      <xdr:col>18</xdr:col>
      <xdr:colOff>247650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10048875" y="1590675"/>
        <a:ext cx="34004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104775</xdr:colOff>
      <xdr:row>33</xdr:row>
      <xdr:rowOff>47625</xdr:rowOff>
    </xdr:from>
    <xdr:to>
      <xdr:col>23</xdr:col>
      <xdr:colOff>133350</xdr:colOff>
      <xdr:row>50</xdr:row>
      <xdr:rowOff>9525</xdr:rowOff>
    </xdr:to>
    <xdr:graphicFrame>
      <xdr:nvGraphicFramePr>
        <xdr:cNvPr id="2" name="Chart 2"/>
        <xdr:cNvGraphicFramePr/>
      </xdr:nvGraphicFramePr>
      <xdr:xfrm>
        <a:off x="14144625" y="6019800"/>
        <a:ext cx="338137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523875</xdr:colOff>
      <xdr:row>33</xdr:row>
      <xdr:rowOff>28575</xdr:rowOff>
    </xdr:from>
    <xdr:to>
      <xdr:col>18</xdr:col>
      <xdr:colOff>628650</xdr:colOff>
      <xdr:row>50</xdr:row>
      <xdr:rowOff>57150</xdr:rowOff>
    </xdr:to>
    <xdr:graphicFrame>
      <xdr:nvGraphicFramePr>
        <xdr:cNvPr id="3" name="Chart 3"/>
        <xdr:cNvGraphicFramePr/>
      </xdr:nvGraphicFramePr>
      <xdr:xfrm>
        <a:off x="10372725" y="6000750"/>
        <a:ext cx="3457575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142875</xdr:colOff>
      <xdr:row>7</xdr:row>
      <xdr:rowOff>104775</xdr:rowOff>
    </xdr:from>
    <xdr:to>
      <xdr:col>23</xdr:col>
      <xdr:colOff>171450</xdr:colOff>
      <xdr:row>25</xdr:row>
      <xdr:rowOff>95250</xdr:rowOff>
    </xdr:to>
    <xdr:graphicFrame>
      <xdr:nvGraphicFramePr>
        <xdr:cNvPr id="4" name="Chart 4"/>
        <xdr:cNvGraphicFramePr/>
      </xdr:nvGraphicFramePr>
      <xdr:xfrm>
        <a:off x="14182725" y="1552575"/>
        <a:ext cx="3381375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4:I23"/>
  <sheetViews>
    <sheetView tabSelected="1" zoomScale="75" zoomScaleNormal="75" workbookViewId="0" topLeftCell="A1">
      <selection activeCell="H27" sqref="H27"/>
    </sheetView>
  </sheetViews>
  <sheetFormatPr defaultColWidth="9.140625" defaultRowHeight="12.75"/>
  <sheetData>
    <row r="4" ht="20.25">
      <c r="B4" s="1" t="s">
        <v>26</v>
      </c>
    </row>
    <row r="9" ht="12.75">
      <c r="C9" s="2" t="s">
        <v>27</v>
      </c>
    </row>
    <row r="13" spans="3:9" ht="12.75">
      <c r="C13" s="3" t="s">
        <v>29</v>
      </c>
      <c r="H13" s="3" t="s">
        <v>0</v>
      </c>
      <c r="I13" s="3"/>
    </row>
    <row r="16" spans="3:9" ht="12.75">
      <c r="C16" s="3" t="s">
        <v>17</v>
      </c>
      <c r="H16" s="3" t="s">
        <v>30</v>
      </c>
      <c r="I16" s="3"/>
    </row>
    <row r="17" spans="8:9" ht="12.75">
      <c r="H17" s="3"/>
      <c r="I17" s="3"/>
    </row>
    <row r="18" spans="8:9" ht="12.75">
      <c r="H18" s="3"/>
      <c r="I18" s="3"/>
    </row>
    <row r="19" spans="3:8" ht="12.75">
      <c r="C19" s="3" t="s">
        <v>28</v>
      </c>
      <c r="H19" s="3" t="s">
        <v>7</v>
      </c>
    </row>
    <row r="21" ht="12.75">
      <c r="H21" s="3"/>
    </row>
    <row r="22" ht="12.75">
      <c r="H22" s="3"/>
    </row>
    <row r="23" spans="3:8" ht="12.75">
      <c r="C23" s="3"/>
      <c r="H23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3:I40"/>
  <sheetViews>
    <sheetView zoomScale="75" zoomScaleNormal="75" workbookViewId="0" topLeftCell="A1">
      <selection activeCell="C8" sqref="C8:F8"/>
    </sheetView>
  </sheetViews>
  <sheetFormatPr defaultColWidth="9.140625" defaultRowHeight="12.75"/>
  <cols>
    <col min="2" max="2" width="10.28125" style="8" bestFit="1" customWidth="1"/>
    <col min="3" max="6" width="12.421875" style="4" customWidth="1"/>
  </cols>
  <sheetData>
    <row r="3" spans="2:9" ht="20.25">
      <c r="B3" s="10" t="s">
        <v>0</v>
      </c>
      <c r="C3" s="5"/>
      <c r="D3" s="5"/>
      <c r="E3" s="5"/>
      <c r="F3" s="5"/>
      <c r="G3" s="4"/>
      <c r="H3" s="4"/>
      <c r="I3" s="4"/>
    </row>
    <row r="7" spans="2:6" ht="12.75">
      <c r="B7" s="7" t="s">
        <v>3</v>
      </c>
      <c r="C7" s="63">
        <v>5110</v>
      </c>
      <c r="D7" s="63">
        <v>5130</v>
      </c>
      <c r="E7" s="63">
        <v>5150</v>
      </c>
      <c r="F7" s="63">
        <v>5170</v>
      </c>
    </row>
    <row r="8" spans="2:6" ht="12.75">
      <c r="B8" s="67" t="s">
        <v>2</v>
      </c>
      <c r="C8" s="65">
        <v>0.126</v>
      </c>
      <c r="D8" s="65">
        <v>0.558</v>
      </c>
      <c r="E8" s="65">
        <v>0.271</v>
      </c>
      <c r="F8" s="65">
        <v>0.045</v>
      </c>
    </row>
    <row r="10" spans="2:6" s="68" customFormat="1" ht="10.5" customHeight="1">
      <c r="B10" s="69" t="s">
        <v>1</v>
      </c>
      <c r="C10" s="70" t="s">
        <v>4</v>
      </c>
      <c r="D10" s="70" t="s">
        <v>4</v>
      </c>
      <c r="E10" s="70" t="s">
        <v>4</v>
      </c>
      <c r="F10" s="70" t="s">
        <v>4</v>
      </c>
    </row>
    <row r="11" spans="2:6" ht="12.75">
      <c r="B11" s="8">
        <v>25144</v>
      </c>
      <c r="C11" s="4">
        <v>138.2</v>
      </c>
      <c r="D11" s="4">
        <v>42.4</v>
      </c>
      <c r="E11" s="4">
        <v>133</v>
      </c>
      <c r="F11" s="4">
        <v>100.7</v>
      </c>
    </row>
    <row r="12" spans="2:6" ht="12.75">
      <c r="B12" s="8">
        <v>29142</v>
      </c>
      <c r="C12" s="4">
        <v>69.6</v>
      </c>
      <c r="D12" s="4">
        <v>96.9</v>
      </c>
      <c r="E12" s="4">
        <v>48.6</v>
      </c>
      <c r="F12" s="4">
        <v>47.6</v>
      </c>
    </row>
    <row r="13" spans="2:6" ht="12.75">
      <c r="B13" s="8">
        <v>28709</v>
      </c>
      <c r="C13" s="4">
        <v>93.3</v>
      </c>
      <c r="D13" s="4">
        <v>95.2</v>
      </c>
      <c r="E13" s="4">
        <v>95.6</v>
      </c>
      <c r="F13" s="4">
        <v>66.6</v>
      </c>
    </row>
    <row r="14" spans="2:6" ht="12.75">
      <c r="B14" s="8">
        <v>28405</v>
      </c>
      <c r="C14" s="4">
        <v>46.6</v>
      </c>
      <c r="D14" s="4">
        <v>93.3</v>
      </c>
      <c r="E14" s="4">
        <v>42.2</v>
      </c>
      <c r="F14" s="4">
        <v>21.8</v>
      </c>
    </row>
    <row r="15" spans="2:6" ht="12.75">
      <c r="B15" s="8">
        <v>32918</v>
      </c>
      <c r="C15" s="4">
        <v>71.8</v>
      </c>
      <c r="D15" s="4">
        <v>92.1</v>
      </c>
      <c r="E15" s="4">
        <v>38.7</v>
      </c>
      <c r="F15" s="4">
        <v>73.4</v>
      </c>
    </row>
    <row r="16" spans="2:6" ht="12.75">
      <c r="B16" s="8">
        <v>33593</v>
      </c>
      <c r="C16" s="4">
        <v>60.2</v>
      </c>
      <c r="D16" s="4">
        <v>71</v>
      </c>
      <c r="E16" s="4">
        <v>84.9</v>
      </c>
      <c r="F16" s="4">
        <v>70.1</v>
      </c>
    </row>
    <row r="17" spans="2:6" ht="12.75">
      <c r="B17" s="8">
        <v>28366</v>
      </c>
      <c r="C17" s="4">
        <v>50.1</v>
      </c>
      <c r="D17" s="4">
        <v>82.7</v>
      </c>
      <c r="E17" s="4">
        <v>48.9</v>
      </c>
      <c r="F17" s="4">
        <v>35.5</v>
      </c>
    </row>
    <row r="18" spans="2:6" ht="12.75">
      <c r="B18" s="8">
        <v>24551</v>
      </c>
      <c r="C18" s="4">
        <v>43.6</v>
      </c>
      <c r="D18" s="4">
        <v>28.9</v>
      </c>
      <c r="E18" s="4">
        <v>81.3</v>
      </c>
      <c r="F18" s="4">
        <v>31.8</v>
      </c>
    </row>
    <row r="19" spans="2:6" ht="12.75">
      <c r="B19" s="8">
        <v>24908</v>
      </c>
      <c r="C19" s="4">
        <v>10.9</v>
      </c>
      <c r="D19" s="4">
        <v>35.6</v>
      </c>
      <c r="E19" s="4">
        <v>80.5</v>
      </c>
      <c r="F19" s="4">
        <v>21.5</v>
      </c>
    </row>
    <row r="20" spans="2:6" ht="12.75">
      <c r="B20" s="8">
        <v>32013</v>
      </c>
      <c r="C20" s="4">
        <v>63.9</v>
      </c>
      <c r="D20" s="4">
        <v>80.4</v>
      </c>
      <c r="E20" s="4">
        <v>45.5</v>
      </c>
      <c r="F20" s="4">
        <v>35</v>
      </c>
    </row>
    <row r="21" spans="2:6" ht="12.75">
      <c r="B21" s="8">
        <v>29814</v>
      </c>
      <c r="C21" s="4">
        <v>76.7</v>
      </c>
      <c r="D21" s="4">
        <v>46.1</v>
      </c>
      <c r="E21" s="4">
        <v>34.9</v>
      </c>
      <c r="F21" s="4">
        <v>60.1</v>
      </c>
    </row>
    <row r="22" spans="2:6" ht="12.75">
      <c r="B22" s="8">
        <v>29165</v>
      </c>
      <c r="C22" s="4">
        <v>76.3</v>
      </c>
      <c r="D22" s="4">
        <v>53.4</v>
      </c>
      <c r="E22" s="4">
        <v>59.9</v>
      </c>
      <c r="F22" s="4">
        <v>54.5</v>
      </c>
    </row>
    <row r="23" spans="2:6" ht="12.75">
      <c r="B23" s="8">
        <v>29511</v>
      </c>
      <c r="C23" s="4">
        <v>75</v>
      </c>
      <c r="D23" s="4">
        <v>55.1</v>
      </c>
      <c r="E23" s="4">
        <v>74.1</v>
      </c>
      <c r="F23" s="4">
        <v>65.5</v>
      </c>
    </row>
    <row r="24" spans="2:6" ht="12.75">
      <c r="B24" s="8">
        <v>29676</v>
      </c>
      <c r="C24" s="4">
        <v>39.6</v>
      </c>
      <c r="D24" s="4">
        <v>74.6</v>
      </c>
      <c r="E24" s="4">
        <v>51.9</v>
      </c>
      <c r="F24" s="4">
        <v>14.4</v>
      </c>
    </row>
    <row r="25" spans="2:6" ht="12.75">
      <c r="B25" s="8">
        <v>25395</v>
      </c>
      <c r="C25" s="4">
        <v>41.1</v>
      </c>
      <c r="D25" s="4">
        <v>67.7</v>
      </c>
      <c r="E25" s="4">
        <v>54.5</v>
      </c>
      <c r="F25" s="4">
        <v>38</v>
      </c>
    </row>
    <row r="26" spans="2:6" ht="12.75">
      <c r="B26" s="8">
        <v>29785</v>
      </c>
      <c r="C26" s="4">
        <v>67.4</v>
      </c>
      <c r="D26" s="4">
        <v>57.6</v>
      </c>
      <c r="E26" s="4">
        <v>51.8</v>
      </c>
      <c r="F26" s="4">
        <v>48.8</v>
      </c>
    </row>
    <row r="27" spans="2:6" ht="12.75">
      <c r="B27" s="8">
        <v>29980</v>
      </c>
      <c r="C27" s="4">
        <v>67.4</v>
      </c>
      <c r="D27" s="4">
        <v>56.8</v>
      </c>
      <c r="E27" s="4">
        <v>43.5</v>
      </c>
      <c r="F27" s="4">
        <v>50.6</v>
      </c>
    </row>
    <row r="28" spans="2:6" ht="12.75">
      <c r="B28" s="8">
        <v>24863</v>
      </c>
      <c r="C28" s="4">
        <v>31.6</v>
      </c>
      <c r="D28" s="4">
        <v>25</v>
      </c>
      <c r="E28" s="4">
        <v>64.3</v>
      </c>
      <c r="F28" s="4">
        <v>66.5</v>
      </c>
    </row>
    <row r="29" spans="2:6" ht="12.75">
      <c r="B29" s="8">
        <v>32602</v>
      </c>
      <c r="C29" s="4">
        <v>58.2</v>
      </c>
      <c r="D29" s="4">
        <v>54.3</v>
      </c>
      <c r="E29" s="4">
        <v>26.4</v>
      </c>
      <c r="F29" s="4">
        <v>66.1</v>
      </c>
    </row>
    <row r="30" spans="2:6" ht="12.75">
      <c r="B30" s="8">
        <v>25450</v>
      </c>
      <c r="C30" s="4">
        <v>2.2</v>
      </c>
      <c r="D30" s="4">
        <v>1.8</v>
      </c>
      <c r="E30" s="4">
        <v>8.4</v>
      </c>
      <c r="F30" s="4">
        <v>65.5</v>
      </c>
    </row>
    <row r="31" spans="2:6" ht="12.75">
      <c r="B31" s="8">
        <v>31611</v>
      </c>
      <c r="C31" s="4">
        <v>21.7</v>
      </c>
      <c r="D31" s="4">
        <v>65</v>
      </c>
      <c r="E31" s="4">
        <v>32.2</v>
      </c>
      <c r="F31" s="4">
        <v>23</v>
      </c>
    </row>
    <row r="32" spans="2:6" ht="12.75">
      <c r="B32" s="8">
        <v>30529</v>
      </c>
      <c r="C32" s="4">
        <v>64.8</v>
      </c>
      <c r="D32" s="4">
        <v>35.3</v>
      </c>
      <c r="E32" s="4">
        <v>38.5</v>
      </c>
      <c r="F32" s="4">
        <v>48.8</v>
      </c>
    </row>
    <row r="33" spans="2:6" ht="12.75">
      <c r="B33" s="8">
        <v>30888</v>
      </c>
      <c r="C33" s="4">
        <v>64.4</v>
      </c>
      <c r="D33" s="4">
        <v>41.6</v>
      </c>
      <c r="E33" s="4">
        <v>36.8</v>
      </c>
      <c r="F33" s="4">
        <v>52.1</v>
      </c>
    </row>
    <row r="34" spans="2:6" ht="12.75">
      <c r="B34" s="8">
        <v>30331</v>
      </c>
      <c r="C34" s="4">
        <v>21</v>
      </c>
      <c r="D34" s="4">
        <v>32.8</v>
      </c>
      <c r="E34" s="4">
        <v>64.4</v>
      </c>
      <c r="F34" s="4">
        <v>40.5</v>
      </c>
    </row>
    <row r="35" spans="2:6" ht="12.75">
      <c r="B35" s="8">
        <v>23976</v>
      </c>
      <c r="C35" s="4">
        <v>55.6</v>
      </c>
      <c r="D35" s="4">
        <v>63.7</v>
      </c>
      <c r="E35" s="4">
        <v>58</v>
      </c>
      <c r="F35" s="4">
        <v>47.7</v>
      </c>
    </row>
    <row r="36" spans="2:6" ht="12.75">
      <c r="B36" s="8">
        <v>30904</v>
      </c>
      <c r="C36" s="4">
        <v>62.4</v>
      </c>
      <c r="D36" s="4">
        <v>58.6</v>
      </c>
      <c r="E36" s="4">
        <v>55.8</v>
      </c>
      <c r="F36" s="4">
        <v>51.4</v>
      </c>
    </row>
    <row r="37" spans="2:6" ht="12.75">
      <c r="B37" s="8">
        <v>31175</v>
      </c>
      <c r="C37" s="4">
        <v>62.2</v>
      </c>
      <c r="D37" s="4">
        <v>40</v>
      </c>
      <c r="E37" s="4">
        <v>42.2</v>
      </c>
      <c r="F37" s="4">
        <v>57.7</v>
      </c>
    </row>
    <row r="38" spans="2:6" ht="12.75">
      <c r="B38" s="8">
        <v>34236</v>
      </c>
      <c r="C38" s="4">
        <v>39.4</v>
      </c>
      <c r="D38" s="4">
        <v>61.8</v>
      </c>
      <c r="E38" s="4">
        <v>35.4</v>
      </c>
      <c r="F38" s="4">
        <v>31.2</v>
      </c>
    </row>
    <row r="39" spans="2:6" ht="12.75">
      <c r="B39" s="8">
        <v>23987</v>
      </c>
      <c r="C39" s="4">
        <v>45.5</v>
      </c>
      <c r="D39" s="4">
        <v>61</v>
      </c>
      <c r="E39" s="4">
        <v>60.6</v>
      </c>
      <c r="F39" s="4">
        <v>43.2</v>
      </c>
    </row>
    <row r="40" spans="2:6" ht="12.75">
      <c r="B40" s="8">
        <v>28245</v>
      </c>
      <c r="C40" s="4">
        <v>51.6</v>
      </c>
      <c r="D40" s="4">
        <v>40.5</v>
      </c>
      <c r="E40" s="4">
        <v>60.3</v>
      </c>
      <c r="F40" s="4">
        <v>39.9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3:I40"/>
  <sheetViews>
    <sheetView zoomScale="75" zoomScaleNormal="75" workbookViewId="0" topLeftCell="A1">
      <selection activeCell="B3" sqref="B3"/>
    </sheetView>
  </sheetViews>
  <sheetFormatPr defaultColWidth="9.140625" defaultRowHeight="12.75"/>
  <cols>
    <col min="2" max="2" width="10.28125" style="8" bestFit="1" customWidth="1"/>
    <col min="3" max="6" width="11.421875" style="4" customWidth="1"/>
    <col min="8" max="8" width="11.8515625" style="0" customWidth="1"/>
  </cols>
  <sheetData>
    <row r="3" spans="2:9" ht="20.25">
      <c r="B3" s="10" t="s">
        <v>30</v>
      </c>
      <c r="C3" s="5"/>
      <c r="D3" s="5"/>
      <c r="E3" s="5"/>
      <c r="F3" s="5"/>
      <c r="G3" s="4"/>
      <c r="H3" s="4"/>
      <c r="I3" s="4"/>
    </row>
    <row r="7" spans="2:8" ht="12.75">
      <c r="B7" s="7" t="s">
        <v>3</v>
      </c>
      <c r="C7" s="63">
        <v>5110</v>
      </c>
      <c r="D7" s="63">
        <v>5130</v>
      </c>
      <c r="E7" s="63">
        <v>5150</v>
      </c>
      <c r="F7" s="63">
        <v>5170</v>
      </c>
      <c r="H7" s="11" t="s">
        <v>5</v>
      </c>
    </row>
    <row r="8" spans="2:8" ht="12.75">
      <c r="B8" s="9" t="s">
        <v>2</v>
      </c>
      <c r="C8" s="65">
        <v>0.126</v>
      </c>
      <c r="D8" s="65">
        <v>0.558</v>
      </c>
      <c r="E8" s="65">
        <v>0.271</v>
      </c>
      <c r="F8" s="65">
        <v>0.045</v>
      </c>
      <c r="H8" s="11" t="s">
        <v>6</v>
      </c>
    </row>
    <row r="9" ht="12.75">
      <c r="H9" s="12"/>
    </row>
    <row r="10" spans="2:8" s="6" customFormat="1" ht="12.75">
      <c r="B10" s="7" t="s">
        <v>1</v>
      </c>
      <c r="C10" s="64" t="s">
        <v>4</v>
      </c>
      <c r="D10" s="64" t="s">
        <v>4</v>
      </c>
      <c r="E10" s="64" t="s">
        <v>4</v>
      </c>
      <c r="F10" s="64" t="s">
        <v>4</v>
      </c>
      <c r="H10" s="13" t="s">
        <v>4</v>
      </c>
    </row>
    <row r="11" spans="2:8" ht="12.75">
      <c r="B11" s="8">
        <v>25144</v>
      </c>
      <c r="C11" s="4">
        <v>138.2</v>
      </c>
      <c r="D11" s="4">
        <v>42.4</v>
      </c>
      <c r="E11" s="4">
        <v>133</v>
      </c>
      <c r="F11" s="4">
        <v>100.7</v>
      </c>
      <c r="H11" s="14">
        <f>((C11*C$8)+(D11*D$8)+(E11*E$8)+(F11*F$8))/SUM(C$8+D$8+E$8+F$8)</f>
        <v>81.64689999999999</v>
      </c>
    </row>
    <row r="12" spans="2:8" ht="12.75">
      <c r="B12" s="8">
        <v>29142</v>
      </c>
      <c r="C12" s="4">
        <v>69.6</v>
      </c>
      <c r="D12" s="4">
        <v>96.9</v>
      </c>
      <c r="E12" s="4">
        <v>48.6</v>
      </c>
      <c r="F12" s="4">
        <v>47.6</v>
      </c>
      <c r="H12" s="14">
        <f aca="true" t="shared" si="0" ref="H12:H40">((C12*C$8)+(D12*D$8)+(E12*E$8)+(F12*F$8))/SUM(C$8+D$8+E$8+F$8)</f>
        <v>78.1524</v>
      </c>
    </row>
    <row r="13" spans="2:8" ht="12.75">
      <c r="B13" s="8">
        <v>28709</v>
      </c>
      <c r="C13" s="4">
        <v>93.3</v>
      </c>
      <c r="D13" s="4">
        <v>95.2</v>
      </c>
      <c r="E13" s="4">
        <v>95.6</v>
      </c>
      <c r="F13" s="4">
        <v>66.6</v>
      </c>
      <c r="H13" s="14">
        <f t="shared" si="0"/>
        <v>93.78200000000001</v>
      </c>
    </row>
    <row r="14" spans="2:8" ht="12.75">
      <c r="B14" s="8">
        <v>28405</v>
      </c>
      <c r="C14" s="4">
        <v>46.6</v>
      </c>
      <c r="D14" s="4">
        <v>93.3</v>
      </c>
      <c r="E14" s="4">
        <v>42.2</v>
      </c>
      <c r="F14" s="4">
        <v>21.8</v>
      </c>
      <c r="H14" s="14">
        <f t="shared" si="0"/>
        <v>70.3502</v>
      </c>
    </row>
    <row r="15" spans="2:8" ht="12.75">
      <c r="B15" s="8">
        <v>32918</v>
      </c>
      <c r="C15" s="4">
        <v>71.8</v>
      </c>
      <c r="D15" s="4">
        <v>92.1</v>
      </c>
      <c r="E15" s="4">
        <v>38.7</v>
      </c>
      <c r="F15" s="4">
        <v>73.4</v>
      </c>
      <c r="H15" s="14">
        <f t="shared" si="0"/>
        <v>74.2293</v>
      </c>
    </row>
    <row r="16" spans="2:8" ht="12.75">
      <c r="B16" s="8">
        <v>33593</v>
      </c>
      <c r="C16" s="4">
        <v>60.2</v>
      </c>
      <c r="D16" s="4">
        <v>71</v>
      </c>
      <c r="E16" s="4">
        <v>84.9</v>
      </c>
      <c r="F16" s="4">
        <v>70.1</v>
      </c>
      <c r="H16" s="14">
        <f t="shared" si="0"/>
        <v>73.3656</v>
      </c>
    </row>
    <row r="17" spans="2:8" ht="12.75">
      <c r="B17" s="8">
        <v>28366</v>
      </c>
      <c r="C17" s="4">
        <v>50.1</v>
      </c>
      <c r="D17" s="4">
        <v>82.7</v>
      </c>
      <c r="E17" s="4">
        <v>48.9</v>
      </c>
      <c r="F17" s="4">
        <v>35.5</v>
      </c>
      <c r="H17" s="14">
        <f t="shared" si="0"/>
        <v>67.30860000000001</v>
      </c>
    </row>
    <row r="18" spans="2:8" ht="12.75">
      <c r="B18" s="8">
        <v>24551</v>
      </c>
      <c r="C18" s="4">
        <v>43.6</v>
      </c>
      <c r="D18" s="4">
        <v>28.9</v>
      </c>
      <c r="E18" s="4">
        <v>81.3</v>
      </c>
      <c r="F18" s="4">
        <v>31.8</v>
      </c>
      <c r="H18" s="14">
        <f t="shared" si="0"/>
        <v>45.0831</v>
      </c>
    </row>
    <row r="19" spans="2:8" ht="12.75">
      <c r="B19" s="8">
        <v>24908</v>
      </c>
      <c r="C19" s="4">
        <v>10.9</v>
      </c>
      <c r="D19" s="4">
        <v>35.6</v>
      </c>
      <c r="E19" s="4">
        <v>80.5</v>
      </c>
      <c r="F19" s="4">
        <v>21.5</v>
      </c>
      <c r="H19" s="14">
        <f t="shared" si="0"/>
        <v>44.02120000000001</v>
      </c>
    </row>
    <row r="20" spans="2:8" ht="12.75">
      <c r="B20" s="8">
        <v>32013</v>
      </c>
      <c r="C20" s="4">
        <v>63.9</v>
      </c>
      <c r="D20" s="4">
        <v>80.4</v>
      </c>
      <c r="E20" s="4">
        <v>45.5</v>
      </c>
      <c r="F20" s="4">
        <v>35</v>
      </c>
      <c r="H20" s="14">
        <f t="shared" si="0"/>
        <v>66.82010000000001</v>
      </c>
    </row>
    <row r="21" spans="2:8" ht="12.75">
      <c r="B21" s="8">
        <v>29814</v>
      </c>
      <c r="C21" s="4">
        <v>76.7</v>
      </c>
      <c r="D21" s="4">
        <v>46.1</v>
      </c>
      <c r="E21" s="4">
        <v>34.9</v>
      </c>
      <c r="F21" s="4">
        <v>60.1</v>
      </c>
      <c r="H21" s="14">
        <f t="shared" si="0"/>
        <v>47.55040000000001</v>
      </c>
    </row>
    <row r="22" spans="2:8" ht="12.75">
      <c r="B22" s="8">
        <v>29165</v>
      </c>
      <c r="C22" s="4">
        <v>76.3</v>
      </c>
      <c r="D22" s="4">
        <v>53.4</v>
      </c>
      <c r="E22" s="4">
        <v>59.9</v>
      </c>
      <c r="F22" s="4">
        <v>54.5</v>
      </c>
      <c r="H22" s="14">
        <f t="shared" si="0"/>
        <v>58.0964</v>
      </c>
    </row>
    <row r="23" spans="2:8" ht="12.75">
      <c r="B23" s="8">
        <v>29511</v>
      </c>
      <c r="C23" s="4">
        <v>75</v>
      </c>
      <c r="D23" s="4">
        <v>55.1</v>
      </c>
      <c r="E23" s="4">
        <v>74.1</v>
      </c>
      <c r="F23" s="4">
        <v>65.5</v>
      </c>
      <c r="H23" s="14">
        <f t="shared" si="0"/>
        <v>63.2244</v>
      </c>
    </row>
    <row r="24" spans="2:8" ht="12.75">
      <c r="B24" s="8">
        <v>29676</v>
      </c>
      <c r="C24" s="4">
        <v>39.6</v>
      </c>
      <c r="D24" s="4">
        <v>74.6</v>
      </c>
      <c r="E24" s="4">
        <v>51.9</v>
      </c>
      <c r="F24" s="4">
        <v>14.4</v>
      </c>
      <c r="H24" s="14">
        <f t="shared" si="0"/>
        <v>61.32930000000001</v>
      </c>
    </row>
    <row r="25" spans="2:8" ht="12.75">
      <c r="B25" s="8">
        <v>25395</v>
      </c>
      <c r="C25" s="4">
        <v>41.1</v>
      </c>
      <c r="D25" s="4">
        <v>67.7</v>
      </c>
      <c r="E25" s="4">
        <v>54.5</v>
      </c>
      <c r="F25" s="4">
        <v>38</v>
      </c>
      <c r="H25" s="14">
        <f t="shared" si="0"/>
        <v>59.43470000000001</v>
      </c>
    </row>
    <row r="26" spans="2:8" ht="12.75">
      <c r="B26" s="8">
        <v>29785</v>
      </c>
      <c r="C26" s="4">
        <v>67.4</v>
      </c>
      <c r="D26" s="4">
        <v>57.6</v>
      </c>
      <c r="E26" s="4">
        <v>51.8</v>
      </c>
      <c r="F26" s="4">
        <v>48.8</v>
      </c>
      <c r="H26" s="14">
        <f t="shared" si="0"/>
        <v>56.867000000000004</v>
      </c>
    </row>
    <row r="27" spans="2:8" ht="12.75">
      <c r="B27" s="8">
        <v>29980</v>
      </c>
      <c r="C27" s="4">
        <v>67.4</v>
      </c>
      <c r="D27" s="4">
        <v>56.8</v>
      </c>
      <c r="E27" s="4">
        <v>43.5</v>
      </c>
      <c r="F27" s="4">
        <v>50.6</v>
      </c>
      <c r="H27" s="14">
        <f t="shared" si="0"/>
        <v>54.252300000000005</v>
      </c>
    </row>
    <row r="28" spans="2:8" ht="12.75">
      <c r="B28" s="8">
        <v>24863</v>
      </c>
      <c r="C28" s="4">
        <v>31.6</v>
      </c>
      <c r="D28" s="4">
        <v>25</v>
      </c>
      <c r="E28" s="4">
        <v>64.3</v>
      </c>
      <c r="F28" s="4">
        <v>66.5</v>
      </c>
      <c r="H28" s="14">
        <f t="shared" si="0"/>
        <v>38.3494</v>
      </c>
    </row>
    <row r="29" spans="2:8" ht="12.75">
      <c r="B29" s="8">
        <v>32602</v>
      </c>
      <c r="C29" s="4">
        <v>58.2</v>
      </c>
      <c r="D29" s="4">
        <v>54.3</v>
      </c>
      <c r="E29" s="4">
        <v>26.4</v>
      </c>
      <c r="F29" s="4">
        <v>66.1</v>
      </c>
      <c r="H29" s="14">
        <f t="shared" si="0"/>
        <v>47.761500000000005</v>
      </c>
    </row>
    <row r="30" spans="2:8" ht="12.75">
      <c r="B30" s="8">
        <v>25450</v>
      </c>
      <c r="C30" s="4">
        <v>2.2</v>
      </c>
      <c r="D30" s="4">
        <v>1.8</v>
      </c>
      <c r="E30" s="4">
        <v>8.4</v>
      </c>
      <c r="F30" s="4">
        <v>65.5</v>
      </c>
      <c r="H30" s="14">
        <f t="shared" si="0"/>
        <v>6.5055</v>
      </c>
    </row>
    <row r="31" spans="2:8" ht="12.75">
      <c r="B31" s="8">
        <v>31611</v>
      </c>
      <c r="C31" s="4">
        <v>21.7</v>
      </c>
      <c r="D31" s="4">
        <v>65</v>
      </c>
      <c r="E31" s="4">
        <v>32.2</v>
      </c>
      <c r="F31" s="4">
        <v>23</v>
      </c>
      <c r="H31" s="14">
        <f t="shared" si="0"/>
        <v>48.7654</v>
      </c>
    </row>
    <row r="32" spans="2:8" ht="12.75">
      <c r="B32" s="8">
        <v>30529</v>
      </c>
      <c r="C32" s="4">
        <v>64.8</v>
      </c>
      <c r="D32" s="4">
        <v>35.3</v>
      </c>
      <c r="E32" s="4">
        <v>38.5</v>
      </c>
      <c r="F32" s="4">
        <v>48.8</v>
      </c>
      <c r="H32" s="14">
        <f t="shared" si="0"/>
        <v>40.4917</v>
      </c>
    </row>
    <row r="33" spans="2:8" ht="12.75">
      <c r="B33" s="8">
        <v>30888</v>
      </c>
      <c r="C33" s="4">
        <v>64.4</v>
      </c>
      <c r="D33" s="4">
        <v>41.6</v>
      </c>
      <c r="E33" s="4">
        <v>36.8</v>
      </c>
      <c r="F33" s="4">
        <v>52.1</v>
      </c>
      <c r="H33" s="14">
        <f t="shared" si="0"/>
        <v>43.64450000000001</v>
      </c>
    </row>
    <row r="34" spans="2:8" ht="12.75">
      <c r="B34" s="8">
        <v>30331</v>
      </c>
      <c r="C34" s="4">
        <v>21</v>
      </c>
      <c r="D34" s="4">
        <v>32.8</v>
      </c>
      <c r="E34" s="4">
        <v>64.4</v>
      </c>
      <c r="F34" s="4">
        <v>40.5</v>
      </c>
      <c r="H34" s="14">
        <f t="shared" si="0"/>
        <v>40.2233</v>
      </c>
    </row>
    <row r="35" spans="2:8" ht="12.75">
      <c r="B35" s="8">
        <v>23976</v>
      </c>
      <c r="C35" s="4">
        <v>55.6</v>
      </c>
      <c r="D35" s="4">
        <v>63.7</v>
      </c>
      <c r="E35" s="4">
        <v>58</v>
      </c>
      <c r="F35" s="4">
        <v>47.7</v>
      </c>
      <c r="H35" s="14">
        <f t="shared" si="0"/>
        <v>60.41470000000001</v>
      </c>
    </row>
    <row r="36" spans="2:8" ht="12.75">
      <c r="B36" s="8">
        <v>30904</v>
      </c>
      <c r="C36" s="4">
        <v>62.4</v>
      </c>
      <c r="D36" s="4">
        <v>58.6</v>
      </c>
      <c r="E36" s="4">
        <v>55.8</v>
      </c>
      <c r="F36" s="4">
        <v>51.4</v>
      </c>
      <c r="H36" s="14">
        <f t="shared" si="0"/>
        <v>57.99600000000001</v>
      </c>
    </row>
    <row r="37" spans="2:8" ht="12.75">
      <c r="B37" s="8">
        <v>31175</v>
      </c>
      <c r="C37" s="4">
        <v>62.2</v>
      </c>
      <c r="D37" s="4">
        <v>40</v>
      </c>
      <c r="E37" s="4">
        <v>42.2</v>
      </c>
      <c r="F37" s="4">
        <v>57.7</v>
      </c>
      <c r="H37" s="14">
        <f t="shared" si="0"/>
        <v>44.1899</v>
      </c>
    </row>
    <row r="38" spans="2:8" ht="12.75">
      <c r="B38" s="8">
        <v>34236</v>
      </c>
      <c r="C38" s="4">
        <v>39.4</v>
      </c>
      <c r="D38" s="4">
        <v>61.8</v>
      </c>
      <c r="E38" s="4">
        <v>35.4</v>
      </c>
      <c r="F38" s="4">
        <v>31.2</v>
      </c>
      <c r="H38" s="14">
        <f t="shared" si="0"/>
        <v>50.446200000000005</v>
      </c>
    </row>
    <row r="39" spans="2:8" ht="12.75">
      <c r="B39" s="8">
        <v>23987</v>
      </c>
      <c r="C39" s="4">
        <v>45.5</v>
      </c>
      <c r="D39" s="4">
        <v>61</v>
      </c>
      <c r="E39" s="4">
        <v>60.6</v>
      </c>
      <c r="F39" s="4">
        <v>43.2</v>
      </c>
      <c r="H39" s="14">
        <f t="shared" si="0"/>
        <v>58.137600000000006</v>
      </c>
    </row>
    <row r="40" spans="2:8" ht="12.75">
      <c r="B40" s="8">
        <v>28245</v>
      </c>
      <c r="C40" s="4">
        <v>51.6</v>
      </c>
      <c r="D40" s="4">
        <v>40.5</v>
      </c>
      <c r="E40" s="4">
        <v>60.3</v>
      </c>
      <c r="F40" s="4">
        <v>39.9</v>
      </c>
      <c r="H40" s="14">
        <f t="shared" si="0"/>
        <v>47.2374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3:W64"/>
  <sheetViews>
    <sheetView zoomScale="75" zoomScaleNormal="75" workbookViewId="0" topLeftCell="A31">
      <selection activeCell="B42" sqref="B42:L47"/>
    </sheetView>
  </sheetViews>
  <sheetFormatPr defaultColWidth="9.140625" defaultRowHeight="12.75"/>
  <cols>
    <col min="1" max="1" width="9.140625" style="18" customWidth="1"/>
    <col min="2" max="2" width="8.7109375" style="30" customWidth="1"/>
    <col min="3" max="3" width="13.28125" style="30" customWidth="1"/>
    <col min="4" max="4" width="10.00390625" style="30" customWidth="1"/>
    <col min="5" max="5" width="11.140625" style="30" customWidth="1"/>
    <col min="6" max="10" width="11.00390625" style="30" customWidth="1"/>
    <col min="11" max="11" width="8.00390625" style="18" customWidth="1"/>
    <col min="12" max="12" width="11.7109375" style="18" customWidth="1"/>
    <col min="13" max="13" width="8.140625" style="18" customWidth="1"/>
    <col min="14" max="16384" width="12.57421875" style="18" customWidth="1"/>
  </cols>
  <sheetData>
    <row r="3" spans="2:11" s="15" customFormat="1" ht="20.25">
      <c r="B3" s="21" t="s">
        <v>7</v>
      </c>
      <c r="C3" s="23"/>
      <c r="D3" s="23"/>
      <c r="E3" s="23"/>
      <c r="F3" s="22"/>
      <c r="G3" s="22"/>
      <c r="H3" s="22"/>
      <c r="I3" s="23"/>
      <c r="J3" s="24"/>
      <c r="K3" s="16"/>
    </row>
    <row r="4" spans="2:10" s="15" customFormat="1" ht="12.75">
      <c r="B4" s="23"/>
      <c r="C4" s="25"/>
      <c r="D4" s="23"/>
      <c r="E4" s="23"/>
      <c r="F4" s="23"/>
      <c r="G4" s="23"/>
      <c r="H4" s="23"/>
      <c r="I4" s="23"/>
      <c r="J4" s="24"/>
    </row>
    <row r="5" spans="2:10" s="15" customFormat="1" ht="12.75">
      <c r="B5" s="23"/>
      <c r="C5" s="25"/>
      <c r="D5" s="23"/>
      <c r="E5" s="23"/>
      <c r="F5" s="23"/>
      <c r="G5" s="23"/>
      <c r="H5" s="23"/>
      <c r="I5" s="23"/>
      <c r="J5" s="24"/>
    </row>
    <row r="6" spans="2:10" s="15" customFormat="1" ht="12.75">
      <c r="B6" s="23"/>
      <c r="C6" s="25"/>
      <c r="D6" s="23"/>
      <c r="E6" s="23"/>
      <c r="F6" s="23"/>
      <c r="G6" s="23"/>
      <c r="H6" s="23"/>
      <c r="I6" s="23"/>
      <c r="J6" s="24"/>
    </row>
    <row r="7" spans="2:10" s="17" customFormat="1" ht="30" customHeight="1">
      <c r="B7" s="26"/>
      <c r="C7" s="27"/>
      <c r="D7" s="26"/>
      <c r="E7" s="26"/>
      <c r="F7" s="28"/>
      <c r="G7" s="28"/>
      <c r="H7" s="28"/>
      <c r="I7" s="28"/>
      <c r="J7" s="29"/>
    </row>
    <row r="8" spans="4:6" ht="18" customHeight="1">
      <c r="D8" s="30" t="s">
        <v>12</v>
      </c>
      <c r="F8" s="31">
        <v>30</v>
      </c>
    </row>
    <row r="9" spans="2:10" ht="30" customHeight="1">
      <c r="B9" s="28" t="s">
        <v>16</v>
      </c>
      <c r="C9" s="28" t="s">
        <v>18</v>
      </c>
      <c r="D9" s="28" t="s">
        <v>13</v>
      </c>
      <c r="E9" s="28" t="s">
        <v>19</v>
      </c>
      <c r="F9" s="28" t="s">
        <v>8</v>
      </c>
      <c r="G9" s="28" t="s">
        <v>9</v>
      </c>
      <c r="H9" s="28" t="s">
        <v>10</v>
      </c>
      <c r="I9" s="28" t="s">
        <v>11</v>
      </c>
      <c r="J9" s="29" t="s">
        <v>17</v>
      </c>
    </row>
    <row r="10" spans="2:10" ht="13.5" customHeight="1">
      <c r="B10" s="30">
        <v>1</v>
      </c>
      <c r="C10" s="34">
        <f aca="true" t="shared" si="0" ref="C10:C39">(B10-0.5)/F$8</f>
        <v>0.016666666666666666</v>
      </c>
      <c r="D10" s="35">
        <f aca="true" t="shared" si="1" ref="D10:D39">-LN(-LN(C10))</f>
        <v>-1.4096066464289525</v>
      </c>
      <c r="E10" s="35">
        <f aca="true" t="shared" si="2" ref="E10:E39">1/(1-C10)</f>
        <v>1.0169491525423728</v>
      </c>
      <c r="F10" s="32">
        <v>2.2</v>
      </c>
      <c r="G10" s="32">
        <v>1.8</v>
      </c>
      <c r="H10" s="32">
        <v>8.4</v>
      </c>
      <c r="I10" s="32">
        <v>14.4</v>
      </c>
      <c r="J10" s="32">
        <v>6.5055</v>
      </c>
    </row>
    <row r="11" spans="2:10" ht="12.75">
      <c r="B11" s="30">
        <v>2</v>
      </c>
      <c r="C11" s="34">
        <f t="shared" si="0"/>
        <v>0.05</v>
      </c>
      <c r="D11" s="35">
        <f t="shared" si="1"/>
        <v>-1.0971887003649488</v>
      </c>
      <c r="E11" s="35">
        <f t="shared" si="2"/>
        <v>1.0526315789473684</v>
      </c>
      <c r="F11" s="32">
        <v>10.9</v>
      </c>
      <c r="G11" s="32">
        <v>25</v>
      </c>
      <c r="H11" s="32">
        <v>26.4</v>
      </c>
      <c r="I11" s="32">
        <v>21.5</v>
      </c>
      <c r="J11" s="32">
        <v>38.3494</v>
      </c>
    </row>
    <row r="12" spans="2:10" ht="12.75">
      <c r="B12" s="30">
        <v>3</v>
      </c>
      <c r="C12" s="34">
        <f t="shared" si="0"/>
        <v>0.08333333333333333</v>
      </c>
      <c r="D12" s="35">
        <f t="shared" si="1"/>
        <v>-0.9102350933653259</v>
      </c>
      <c r="E12" s="35">
        <f t="shared" si="2"/>
        <v>1.090909090909091</v>
      </c>
      <c r="F12" s="32">
        <v>21</v>
      </c>
      <c r="G12" s="32">
        <v>28.9</v>
      </c>
      <c r="H12" s="32">
        <v>32.2</v>
      </c>
      <c r="I12" s="32">
        <v>21.8</v>
      </c>
      <c r="J12" s="32">
        <v>40.2233</v>
      </c>
    </row>
    <row r="13" spans="2:10" ht="12.75">
      <c r="B13" s="30">
        <v>4</v>
      </c>
      <c r="C13" s="34">
        <f t="shared" si="0"/>
        <v>0.11666666666666667</v>
      </c>
      <c r="D13" s="35">
        <f t="shared" si="1"/>
        <v>-0.7647393969653721</v>
      </c>
      <c r="E13" s="35">
        <f t="shared" si="2"/>
        <v>1.1320754716981132</v>
      </c>
      <c r="F13" s="32">
        <v>21.7</v>
      </c>
      <c r="G13" s="32">
        <v>32.8</v>
      </c>
      <c r="H13" s="32">
        <v>34.9</v>
      </c>
      <c r="I13" s="32">
        <v>23</v>
      </c>
      <c r="J13" s="32">
        <v>40.4917</v>
      </c>
    </row>
    <row r="14" spans="2:10" ht="12.75">
      <c r="B14" s="30">
        <v>5</v>
      </c>
      <c r="C14" s="34">
        <f t="shared" si="0"/>
        <v>0.15</v>
      </c>
      <c r="D14" s="35">
        <f t="shared" si="1"/>
        <v>-0.6403369387607479</v>
      </c>
      <c r="E14" s="35">
        <f t="shared" si="2"/>
        <v>1.1764705882352942</v>
      </c>
      <c r="F14" s="32">
        <v>31.6</v>
      </c>
      <c r="G14" s="32">
        <v>35.3</v>
      </c>
      <c r="H14" s="32">
        <v>35.4</v>
      </c>
      <c r="I14" s="32">
        <v>31.2</v>
      </c>
      <c r="J14" s="32">
        <v>43.64450000000001</v>
      </c>
    </row>
    <row r="15" spans="2:10" ht="12.75">
      <c r="B15" s="30">
        <v>6</v>
      </c>
      <c r="C15" s="34">
        <f t="shared" si="0"/>
        <v>0.18333333333333332</v>
      </c>
      <c r="D15" s="35">
        <f t="shared" si="1"/>
        <v>-0.5285374135037527</v>
      </c>
      <c r="E15" s="35">
        <f t="shared" si="2"/>
        <v>1.2244897959183674</v>
      </c>
      <c r="F15" s="32">
        <v>39.4</v>
      </c>
      <c r="G15" s="32">
        <v>35.6</v>
      </c>
      <c r="H15" s="32">
        <v>36.8</v>
      </c>
      <c r="I15" s="32">
        <v>31.8</v>
      </c>
      <c r="J15" s="32">
        <v>44.02120000000001</v>
      </c>
    </row>
    <row r="16" spans="2:10" ht="12.75">
      <c r="B16" s="30">
        <v>7</v>
      </c>
      <c r="C16" s="34">
        <f t="shared" si="0"/>
        <v>0.21666666666666667</v>
      </c>
      <c r="D16" s="35">
        <f t="shared" si="1"/>
        <v>-0.4248723662500921</v>
      </c>
      <c r="E16" s="35">
        <f t="shared" si="2"/>
        <v>1.2765957446808511</v>
      </c>
      <c r="F16" s="32">
        <v>39.6</v>
      </c>
      <c r="G16" s="32">
        <v>40</v>
      </c>
      <c r="H16" s="32">
        <v>38.5</v>
      </c>
      <c r="I16" s="32">
        <v>35</v>
      </c>
      <c r="J16" s="32">
        <v>44.1899</v>
      </c>
    </row>
    <row r="17" spans="2:10" ht="12.75">
      <c r="B17" s="30">
        <v>8</v>
      </c>
      <c r="C17" s="34">
        <f t="shared" si="0"/>
        <v>0.25</v>
      </c>
      <c r="D17" s="35">
        <f t="shared" si="1"/>
        <v>-0.32663425997828094</v>
      </c>
      <c r="E17" s="35">
        <f t="shared" si="2"/>
        <v>1.3333333333333333</v>
      </c>
      <c r="F17" s="32">
        <v>41.1</v>
      </c>
      <c r="G17" s="32">
        <v>40.5</v>
      </c>
      <c r="H17" s="32">
        <v>38.7</v>
      </c>
      <c r="I17" s="32">
        <v>35.5</v>
      </c>
      <c r="J17" s="32">
        <v>45.0831</v>
      </c>
    </row>
    <row r="18" spans="2:10" ht="12.75">
      <c r="B18" s="30">
        <v>9</v>
      </c>
      <c r="C18" s="34">
        <f t="shared" si="0"/>
        <v>0.2833333333333333</v>
      </c>
      <c r="D18" s="35">
        <f t="shared" si="1"/>
        <v>-0.23200911038417413</v>
      </c>
      <c r="E18" s="35">
        <f t="shared" si="2"/>
        <v>1.3953488372093024</v>
      </c>
      <c r="F18" s="32">
        <v>43.6</v>
      </c>
      <c r="G18" s="32">
        <v>41.6</v>
      </c>
      <c r="H18" s="32">
        <v>42.2</v>
      </c>
      <c r="I18" s="32">
        <v>38</v>
      </c>
      <c r="J18" s="32">
        <v>47.2374</v>
      </c>
    </row>
    <row r="19" spans="2:10" ht="12.75">
      <c r="B19" s="30">
        <v>10</v>
      </c>
      <c r="C19" s="34">
        <f t="shared" si="0"/>
        <v>0.31666666666666665</v>
      </c>
      <c r="D19" s="35">
        <f t="shared" si="1"/>
        <v>-0.1396798373139003</v>
      </c>
      <c r="E19" s="35">
        <f t="shared" si="2"/>
        <v>1.4634146341463414</v>
      </c>
      <c r="F19" s="32">
        <v>45.5</v>
      </c>
      <c r="G19" s="32">
        <v>42.4</v>
      </c>
      <c r="H19" s="32">
        <v>42.2</v>
      </c>
      <c r="I19" s="32">
        <v>39.9</v>
      </c>
      <c r="J19" s="32">
        <v>47.55040000000001</v>
      </c>
    </row>
    <row r="20" spans="2:10" ht="12.75">
      <c r="B20" s="30">
        <v>11</v>
      </c>
      <c r="C20" s="34">
        <f t="shared" si="0"/>
        <v>0.35</v>
      </c>
      <c r="D20" s="35">
        <f t="shared" si="1"/>
        <v>-0.048620744579389266</v>
      </c>
      <c r="E20" s="35">
        <f t="shared" si="2"/>
        <v>1.5384615384615383</v>
      </c>
      <c r="F20" s="32">
        <v>46.6</v>
      </c>
      <c r="G20" s="32">
        <v>46.1</v>
      </c>
      <c r="H20" s="32">
        <v>43.5</v>
      </c>
      <c r="I20" s="32">
        <v>40.5</v>
      </c>
      <c r="J20" s="32">
        <v>47.761500000000005</v>
      </c>
    </row>
    <row r="21" spans="2:10" ht="12.75">
      <c r="B21" s="30">
        <v>12</v>
      </c>
      <c r="C21" s="34">
        <f t="shared" si="0"/>
        <v>0.38333333333333336</v>
      </c>
      <c r="D21" s="35">
        <f t="shared" si="1"/>
        <v>0.0420202681082208</v>
      </c>
      <c r="E21" s="35">
        <f t="shared" si="2"/>
        <v>1.6216216216216215</v>
      </c>
      <c r="F21" s="32">
        <v>50.1</v>
      </c>
      <c r="G21" s="32">
        <v>53.4</v>
      </c>
      <c r="H21" s="32">
        <v>45.5</v>
      </c>
      <c r="I21" s="32">
        <v>43.2</v>
      </c>
      <c r="J21" s="32">
        <v>48.7654</v>
      </c>
    </row>
    <row r="22" spans="2:10" ht="12.75">
      <c r="B22" s="30">
        <v>13</v>
      </c>
      <c r="C22" s="34">
        <f t="shared" si="0"/>
        <v>0.4166666666666667</v>
      </c>
      <c r="D22" s="35">
        <f t="shared" si="1"/>
        <v>0.13299583622742633</v>
      </c>
      <c r="E22" s="35">
        <f t="shared" si="2"/>
        <v>1.7142857142857144</v>
      </c>
      <c r="F22" s="32">
        <v>51.6</v>
      </c>
      <c r="G22" s="32">
        <v>54.3</v>
      </c>
      <c r="H22" s="32">
        <v>48.6</v>
      </c>
      <c r="I22" s="32">
        <v>47.6</v>
      </c>
      <c r="J22" s="32">
        <v>50.446200000000005</v>
      </c>
    </row>
    <row r="23" spans="2:10" ht="12.75">
      <c r="B23" s="30">
        <v>14</v>
      </c>
      <c r="C23" s="34">
        <f t="shared" si="0"/>
        <v>0.45</v>
      </c>
      <c r="D23" s="35">
        <f t="shared" si="1"/>
        <v>0.22501067302940872</v>
      </c>
      <c r="E23" s="35">
        <f t="shared" si="2"/>
        <v>1.8181818181818181</v>
      </c>
      <c r="F23" s="32">
        <v>55.6</v>
      </c>
      <c r="G23" s="32">
        <v>55.1</v>
      </c>
      <c r="H23" s="32">
        <v>48.9</v>
      </c>
      <c r="I23" s="32">
        <v>47.7</v>
      </c>
      <c r="J23" s="32">
        <v>54.252300000000005</v>
      </c>
    </row>
    <row r="24" spans="2:10" ht="12.75">
      <c r="B24" s="30">
        <v>15</v>
      </c>
      <c r="C24" s="34">
        <f t="shared" si="0"/>
        <v>0.48333333333333334</v>
      </c>
      <c r="D24" s="35">
        <f t="shared" si="1"/>
        <v>0.31876177173418724</v>
      </c>
      <c r="E24" s="35">
        <f t="shared" si="2"/>
        <v>1.9354838709677422</v>
      </c>
      <c r="F24" s="32">
        <v>58.2</v>
      </c>
      <c r="G24" s="32">
        <v>56.8</v>
      </c>
      <c r="H24" s="32">
        <v>51.8</v>
      </c>
      <c r="I24" s="32">
        <v>48.8</v>
      </c>
      <c r="J24" s="32">
        <v>56.867000000000004</v>
      </c>
    </row>
    <row r="25" spans="2:10" ht="12.75">
      <c r="B25" s="30">
        <v>16</v>
      </c>
      <c r="C25" s="34">
        <f t="shared" si="0"/>
        <v>0.5166666666666667</v>
      </c>
      <c r="D25" s="35">
        <f t="shared" si="1"/>
        <v>0.4149741393768333</v>
      </c>
      <c r="E25" s="35">
        <f t="shared" si="2"/>
        <v>2.0689655172413794</v>
      </c>
      <c r="F25" s="32">
        <v>60.2</v>
      </c>
      <c r="G25" s="32">
        <v>57.6</v>
      </c>
      <c r="H25" s="32">
        <v>51.9</v>
      </c>
      <c r="I25" s="32">
        <v>48.8</v>
      </c>
      <c r="J25" s="32">
        <v>57.99600000000001</v>
      </c>
    </row>
    <row r="26" spans="2:10" ht="12.75">
      <c r="B26" s="30">
        <v>17</v>
      </c>
      <c r="C26" s="34">
        <f t="shared" si="0"/>
        <v>0.55</v>
      </c>
      <c r="D26" s="35">
        <f t="shared" si="1"/>
        <v>0.5144371361738033</v>
      </c>
      <c r="E26" s="35">
        <f t="shared" si="2"/>
        <v>2.2222222222222223</v>
      </c>
      <c r="F26" s="32">
        <v>62.2</v>
      </c>
      <c r="G26" s="32">
        <v>58.6</v>
      </c>
      <c r="H26" s="32">
        <v>54.5</v>
      </c>
      <c r="I26" s="32">
        <v>50.6</v>
      </c>
      <c r="J26" s="32">
        <v>58.0964</v>
      </c>
    </row>
    <row r="27" spans="2:10" ht="13.5" thickBot="1">
      <c r="B27" s="30">
        <v>18</v>
      </c>
      <c r="C27" s="34">
        <f t="shared" si="0"/>
        <v>0.5833333333333334</v>
      </c>
      <c r="D27" s="35">
        <f t="shared" si="1"/>
        <v>0.6180462002413626</v>
      </c>
      <c r="E27" s="38">
        <f t="shared" si="2"/>
        <v>2.4000000000000004</v>
      </c>
      <c r="F27" s="32">
        <v>62.4</v>
      </c>
      <c r="G27" s="32">
        <v>61</v>
      </c>
      <c r="H27" s="32">
        <v>55.8</v>
      </c>
      <c r="I27" s="32">
        <v>51.4</v>
      </c>
      <c r="J27" s="32">
        <v>58.137600000000006</v>
      </c>
    </row>
    <row r="28" spans="2:23" ht="12.75">
      <c r="B28" s="30">
        <v>19</v>
      </c>
      <c r="C28" s="34">
        <f t="shared" si="0"/>
        <v>0.6166666666666667</v>
      </c>
      <c r="D28" s="35">
        <f t="shared" si="1"/>
        <v>0.7268556827787146</v>
      </c>
      <c r="E28" s="35">
        <f t="shared" si="2"/>
        <v>2.608695652173913</v>
      </c>
      <c r="F28" s="32">
        <v>63.9</v>
      </c>
      <c r="G28" s="32">
        <v>61.8</v>
      </c>
      <c r="H28" s="32">
        <v>58</v>
      </c>
      <c r="I28" s="32">
        <v>52.1</v>
      </c>
      <c r="J28" s="32">
        <v>59.43470000000001</v>
      </c>
      <c r="O28" s="40" t="s">
        <v>20</v>
      </c>
      <c r="P28" s="41"/>
      <c r="Q28" s="41"/>
      <c r="R28" s="42"/>
      <c r="T28" s="40" t="s">
        <v>20</v>
      </c>
      <c r="U28" s="41"/>
      <c r="V28" s="41"/>
      <c r="W28" s="42"/>
    </row>
    <row r="29" spans="2:23" ht="12.75">
      <c r="B29" s="30">
        <v>20</v>
      </c>
      <c r="C29" s="34">
        <f t="shared" si="0"/>
        <v>0.65</v>
      </c>
      <c r="D29" s="35">
        <f t="shared" si="1"/>
        <v>0.8421509907247329</v>
      </c>
      <c r="E29" s="35">
        <f t="shared" si="2"/>
        <v>2.857142857142857</v>
      </c>
      <c r="F29" s="32">
        <v>64.4</v>
      </c>
      <c r="G29" s="32">
        <v>63.7</v>
      </c>
      <c r="H29" s="32">
        <v>59.9</v>
      </c>
      <c r="I29" s="32">
        <v>54.5</v>
      </c>
      <c r="J29" s="32">
        <v>60.41470000000001</v>
      </c>
      <c r="O29" s="43" t="s">
        <v>21</v>
      </c>
      <c r="P29" s="44"/>
      <c r="Q29" s="45"/>
      <c r="R29" s="46"/>
      <c r="T29" s="43" t="s">
        <v>21</v>
      </c>
      <c r="U29" s="44"/>
      <c r="V29" s="45"/>
      <c r="W29" s="46"/>
    </row>
    <row r="30" spans="2:23" ht="12.75">
      <c r="B30" s="30">
        <v>21</v>
      </c>
      <c r="C30" s="34">
        <f t="shared" si="0"/>
        <v>0.6833333333333333</v>
      </c>
      <c r="D30" s="35">
        <f t="shared" si="1"/>
        <v>0.9655532068305623</v>
      </c>
      <c r="E30" s="35">
        <f t="shared" si="2"/>
        <v>3.1578947368421053</v>
      </c>
      <c r="F30" s="32">
        <v>64.8</v>
      </c>
      <c r="G30" s="32">
        <v>65</v>
      </c>
      <c r="H30" s="32">
        <v>60.3</v>
      </c>
      <c r="I30" s="32">
        <v>57.7</v>
      </c>
      <c r="J30" s="32">
        <v>61.32930000000001</v>
      </c>
      <c r="O30" s="47" t="s">
        <v>22</v>
      </c>
      <c r="P30" s="48" t="s">
        <v>23</v>
      </c>
      <c r="Q30" s="45"/>
      <c r="R30" s="46"/>
      <c r="T30" s="47" t="s">
        <v>22</v>
      </c>
      <c r="U30" s="48" t="s">
        <v>23</v>
      </c>
      <c r="V30" s="45"/>
      <c r="W30" s="46"/>
    </row>
    <row r="31" spans="2:23" ht="13.5" thickBot="1">
      <c r="B31" s="30">
        <v>22</v>
      </c>
      <c r="C31" s="34">
        <f t="shared" si="0"/>
        <v>0.7166666666666667</v>
      </c>
      <c r="D31" s="35">
        <f t="shared" si="1"/>
        <v>1.0991791096951857</v>
      </c>
      <c r="E31" s="35">
        <f t="shared" si="2"/>
        <v>3.5294117647058822</v>
      </c>
      <c r="F31" s="32">
        <v>67.4</v>
      </c>
      <c r="G31" s="32">
        <v>67.7</v>
      </c>
      <c r="H31" s="32">
        <v>60.6</v>
      </c>
      <c r="I31" s="32">
        <v>60.1</v>
      </c>
      <c r="J31" s="32">
        <v>63.2244</v>
      </c>
      <c r="O31" s="49">
        <f>INDEX(LINEST($F$10:$F$39,$D$10:$D$39),1)</f>
        <v>19.83303012222433</v>
      </c>
      <c r="P31" s="50">
        <f>INDEX(LINEST($F$10:$F$39,$D$10:$D$39),2)</f>
        <v>44.48347821738238</v>
      </c>
      <c r="Q31" s="51"/>
      <c r="R31" s="52"/>
      <c r="T31" s="49">
        <f>INDEX(LINEST($G$10:$G$39,$D$10:$D$39),1)</f>
        <v>17.466384482381223</v>
      </c>
      <c r="U31" s="50">
        <f>INDEX(LINEST($G$10:$G$39,$D$10:$D$39),2)</f>
        <v>47.123766451263286</v>
      </c>
      <c r="V31" s="51"/>
      <c r="W31" s="52"/>
    </row>
    <row r="32" spans="2:10" ht="12.75">
      <c r="B32" s="30">
        <v>23</v>
      </c>
      <c r="C32" s="34">
        <f t="shared" si="0"/>
        <v>0.75</v>
      </c>
      <c r="D32" s="35">
        <f t="shared" si="1"/>
        <v>1.2458993237072382</v>
      </c>
      <c r="E32" s="38">
        <f t="shared" si="2"/>
        <v>4</v>
      </c>
      <c r="F32" s="32">
        <v>67.4</v>
      </c>
      <c r="G32" s="32">
        <v>71</v>
      </c>
      <c r="H32" s="32">
        <v>64.3</v>
      </c>
      <c r="I32" s="32">
        <v>65.5</v>
      </c>
      <c r="J32" s="32">
        <v>66.82010000000001</v>
      </c>
    </row>
    <row r="33" spans="2:10" ht="12.75">
      <c r="B33" s="30">
        <v>24</v>
      </c>
      <c r="C33" s="34">
        <f t="shared" si="0"/>
        <v>0.7833333333333333</v>
      </c>
      <c r="D33" s="35">
        <f t="shared" si="1"/>
        <v>1.409780164098628</v>
      </c>
      <c r="E33" s="35">
        <f t="shared" si="2"/>
        <v>4.615384615384615</v>
      </c>
      <c r="F33" s="32">
        <v>69.6</v>
      </c>
      <c r="G33" s="32">
        <v>74.6</v>
      </c>
      <c r="H33" s="32">
        <v>64.4</v>
      </c>
      <c r="I33" s="32">
        <v>65.5</v>
      </c>
      <c r="J33" s="32">
        <v>67.30860000000001</v>
      </c>
    </row>
    <row r="34" spans="2:10" ht="12.75">
      <c r="B34" s="30">
        <v>25</v>
      </c>
      <c r="C34" s="34">
        <f t="shared" si="0"/>
        <v>0.8166666666666667</v>
      </c>
      <c r="D34" s="35">
        <f t="shared" si="1"/>
        <v>1.5968955768410067</v>
      </c>
      <c r="E34" s="35">
        <f t="shared" si="2"/>
        <v>5.454545454545454</v>
      </c>
      <c r="F34" s="32">
        <v>71.8</v>
      </c>
      <c r="G34" s="32">
        <v>80.4</v>
      </c>
      <c r="H34" s="32">
        <v>74.1</v>
      </c>
      <c r="I34" s="32">
        <v>66.1</v>
      </c>
      <c r="J34" s="32">
        <v>70.3502</v>
      </c>
    </row>
    <row r="35" spans="2:10" ht="12.75">
      <c r="B35" s="30">
        <v>26</v>
      </c>
      <c r="C35" s="34">
        <f t="shared" si="0"/>
        <v>0.85</v>
      </c>
      <c r="D35" s="35">
        <f t="shared" si="1"/>
        <v>1.8169607947796103</v>
      </c>
      <c r="E35" s="35">
        <f t="shared" si="2"/>
        <v>6.666666666666666</v>
      </c>
      <c r="F35" s="32">
        <v>75</v>
      </c>
      <c r="G35" s="32">
        <v>82.7</v>
      </c>
      <c r="H35" s="32">
        <v>80.5</v>
      </c>
      <c r="I35" s="32">
        <v>66.5</v>
      </c>
      <c r="J35" s="32">
        <v>73.3656</v>
      </c>
    </row>
    <row r="36" spans="2:10" ht="12.75">
      <c r="B36" s="30">
        <v>27</v>
      </c>
      <c r="C36" s="34">
        <f t="shared" si="0"/>
        <v>0.8833333333333333</v>
      </c>
      <c r="D36" s="35">
        <f t="shared" si="1"/>
        <v>2.087049217440034</v>
      </c>
      <c r="E36" s="35">
        <f t="shared" si="2"/>
        <v>8.57142857142857</v>
      </c>
      <c r="F36" s="32">
        <v>76.3</v>
      </c>
      <c r="G36" s="32">
        <v>92.1</v>
      </c>
      <c r="H36" s="32">
        <v>81.3</v>
      </c>
      <c r="I36" s="32">
        <v>66.6</v>
      </c>
      <c r="J36" s="32">
        <v>74.2293</v>
      </c>
    </row>
    <row r="37" spans="2:10" ht="12.75">
      <c r="B37" s="30">
        <v>28</v>
      </c>
      <c r="C37" s="34">
        <f t="shared" si="0"/>
        <v>0.9166666666666666</v>
      </c>
      <c r="D37" s="35">
        <f t="shared" si="1"/>
        <v>2.441716398881459</v>
      </c>
      <c r="E37" s="38">
        <f t="shared" si="2"/>
        <v>11.999999999999995</v>
      </c>
      <c r="F37" s="32">
        <v>76.7</v>
      </c>
      <c r="G37" s="32">
        <v>93.3</v>
      </c>
      <c r="H37" s="32">
        <v>84.9</v>
      </c>
      <c r="I37" s="32">
        <v>70.1</v>
      </c>
      <c r="J37" s="32">
        <v>78.1524</v>
      </c>
    </row>
    <row r="38" spans="2:10" ht="12.75">
      <c r="B38" s="30">
        <v>29</v>
      </c>
      <c r="C38" s="34">
        <f t="shared" si="0"/>
        <v>0.95</v>
      </c>
      <c r="D38" s="35">
        <f t="shared" si="1"/>
        <v>2.9701952490421637</v>
      </c>
      <c r="E38" s="38">
        <f t="shared" si="2"/>
        <v>19.999999999999982</v>
      </c>
      <c r="F38" s="32">
        <v>93.3</v>
      </c>
      <c r="G38" s="32">
        <v>95.2</v>
      </c>
      <c r="H38" s="32">
        <v>95.6</v>
      </c>
      <c r="I38" s="32">
        <v>73.4</v>
      </c>
      <c r="J38" s="32">
        <v>81.64689999999999</v>
      </c>
    </row>
    <row r="39" spans="2:10" ht="12.75">
      <c r="B39" s="30">
        <v>30</v>
      </c>
      <c r="C39" s="34">
        <f t="shared" si="0"/>
        <v>0.9833333333333333</v>
      </c>
      <c r="D39" s="35">
        <f t="shared" si="1"/>
        <v>4.085952773003955</v>
      </c>
      <c r="E39" s="38">
        <f t="shared" si="2"/>
        <v>59.999999999999815</v>
      </c>
      <c r="F39" s="32">
        <v>138.2</v>
      </c>
      <c r="G39" s="32">
        <v>96.9</v>
      </c>
      <c r="H39" s="32">
        <v>133</v>
      </c>
      <c r="I39" s="32">
        <v>100.7</v>
      </c>
      <c r="J39" s="32">
        <v>93.78200000000001</v>
      </c>
    </row>
    <row r="40" spans="11:14" ht="12.75">
      <c r="K40" s="20"/>
      <c r="L40" s="20"/>
      <c r="M40" s="20"/>
      <c r="N40" s="20"/>
    </row>
    <row r="41" spans="4:14" ht="12.75">
      <c r="D41" s="29"/>
      <c r="F41" s="18"/>
      <c r="G41" s="18"/>
      <c r="H41" s="18"/>
      <c r="I41" s="18"/>
      <c r="J41" s="18"/>
      <c r="M41" s="20"/>
      <c r="N41" s="20"/>
    </row>
    <row r="42" spans="4:14" ht="25.5">
      <c r="D42" s="28" t="s">
        <v>8</v>
      </c>
      <c r="F42" s="28" t="s">
        <v>9</v>
      </c>
      <c r="H42" s="28" t="s">
        <v>10</v>
      </c>
      <c r="I42" s="20"/>
      <c r="J42" s="28" t="s">
        <v>11</v>
      </c>
      <c r="K42" s="20"/>
      <c r="L42" s="29" t="s">
        <v>17</v>
      </c>
      <c r="M42" s="20"/>
      <c r="N42" s="20"/>
    </row>
    <row r="43" spans="4:14" ht="12.75">
      <c r="D43" s="29" t="s">
        <v>25</v>
      </c>
      <c r="E43" s="30" t="s">
        <v>15</v>
      </c>
      <c r="F43" s="29" t="s">
        <v>25</v>
      </c>
      <c r="G43" s="30" t="s">
        <v>15</v>
      </c>
      <c r="H43" s="29" t="s">
        <v>25</v>
      </c>
      <c r="I43" s="30" t="s">
        <v>15</v>
      </c>
      <c r="J43" s="29" t="s">
        <v>25</v>
      </c>
      <c r="K43" s="30" t="s">
        <v>15</v>
      </c>
      <c r="L43" s="29" t="s">
        <v>25</v>
      </c>
      <c r="M43" s="30"/>
      <c r="N43" s="20"/>
    </row>
    <row r="44" spans="2:14" ht="12.75">
      <c r="B44" s="30" t="s">
        <v>14</v>
      </c>
      <c r="C44" s="30" t="s">
        <v>13</v>
      </c>
      <c r="K44" s="20"/>
      <c r="L44" s="20"/>
      <c r="M44" s="20"/>
      <c r="N44" s="20"/>
    </row>
    <row r="45" spans="2:14" ht="12.75">
      <c r="B45" s="54">
        <v>5</v>
      </c>
      <c r="C45" s="39">
        <f>-LN(-LN(1-1/B45))</f>
        <v>1.4999399867595158</v>
      </c>
      <c r="D45" s="37">
        <f>$O$31*C45+$P$31</f>
        <v>74.23183315631262</v>
      </c>
      <c r="E45" s="61">
        <f>$L45/D45</f>
        <v>0.9112677098556939</v>
      </c>
      <c r="F45" s="37">
        <f>$T$31*C45+$U$31</f>
        <v>73.32229496050279</v>
      </c>
      <c r="G45" s="61">
        <f>$L45/F45</f>
        <v>0.9225716766664489</v>
      </c>
      <c r="H45" s="37">
        <f>$O$56*C45+$P$56</f>
        <v>72.5485362663979</v>
      </c>
      <c r="I45" s="61">
        <f>$L45/H45</f>
        <v>0.9324112667187463</v>
      </c>
      <c r="J45" s="37">
        <f>$T$56*C45+$U$56</f>
        <v>62.53793615322705</v>
      </c>
      <c r="K45" s="61">
        <f>$L45/J45</f>
        <v>1.0816646144670123</v>
      </c>
      <c r="L45" s="62">
        <f>$O$62*C45+$P$62</f>
        <v>67.64507259874297</v>
      </c>
      <c r="M45" s="19"/>
      <c r="N45" s="20"/>
    </row>
    <row r="46" spans="2:14" ht="12.75">
      <c r="B46" s="54">
        <v>10</v>
      </c>
      <c r="C46" s="39">
        <f>-LN(-LN(1-1/B46))</f>
        <v>2.2503673273124454</v>
      </c>
      <c r="D46" s="37">
        <f>$O$31*C46+$P$31</f>
        <v>89.11508120603956</v>
      </c>
      <c r="E46" s="61">
        <f aca="true" t="shared" si="3" ref="E46:G47">$L46/D46</f>
        <v>0.8643657813417375</v>
      </c>
      <c r="F46" s="37">
        <f>$T$31*C46+$U$31</f>
        <v>86.4295474166911</v>
      </c>
      <c r="G46" s="61">
        <f t="shared" si="3"/>
        <v>0.8912233038156032</v>
      </c>
      <c r="H46" s="37">
        <f>$O$56*C46+$P$56</f>
        <v>86.59192999853389</v>
      </c>
      <c r="I46" s="61">
        <f>$L46/H46</f>
        <v>0.8895520263527439</v>
      </c>
      <c r="J46" s="37">
        <f>$T$56*C46+$U$56</f>
        <v>73.44939559642476</v>
      </c>
      <c r="K46" s="61">
        <f>$L46/J46</f>
        <v>1.0487224050042447</v>
      </c>
      <c r="L46" s="62">
        <f>$O$62*C46+$P$62</f>
        <v>77.02802679599077</v>
      </c>
      <c r="M46" s="19"/>
      <c r="N46" s="20"/>
    </row>
    <row r="47" spans="2:14" ht="12.75">
      <c r="B47" s="54">
        <v>20</v>
      </c>
      <c r="C47" s="39">
        <f>-LN(-LN(1-1/B47))</f>
        <v>2.9701952490421637</v>
      </c>
      <c r="D47" s="37">
        <f>$O$31*C47+$P$31</f>
        <v>103.3914500605232</v>
      </c>
      <c r="E47" s="61">
        <f t="shared" si="3"/>
        <v>0.8320647566384299</v>
      </c>
      <c r="F47" s="37">
        <f>$T$31*C47+$U$31</f>
        <v>99.00233865877576</v>
      </c>
      <c r="G47" s="61">
        <f t="shared" si="3"/>
        <v>0.8689530257422651</v>
      </c>
      <c r="H47" s="37">
        <f>$O$56*C47+$P$56</f>
        <v>100.06269042790098</v>
      </c>
      <c r="I47" s="61">
        <f>$L47/H47</f>
        <v>0.8597448396122267</v>
      </c>
      <c r="J47" s="37">
        <f>$T$56*C47+$U$56</f>
        <v>83.91592946264541</v>
      </c>
      <c r="K47" s="61">
        <f>$L47/J47</f>
        <v>1.0251734358897682</v>
      </c>
      <c r="L47" s="62">
        <f>$O$62*C47+$P$62</f>
        <v>86.02838173310361</v>
      </c>
      <c r="M47" s="19"/>
      <c r="N47" s="20"/>
    </row>
    <row r="48" spans="3:14" ht="12.75">
      <c r="C48" s="33"/>
      <c r="G48" s="33"/>
      <c r="I48" s="33"/>
      <c r="K48" s="19"/>
      <c r="L48" s="20"/>
      <c r="M48" s="19"/>
      <c r="N48" s="20"/>
    </row>
    <row r="49" spans="2:10" s="20" customFormat="1" ht="12.75">
      <c r="B49" s="30"/>
      <c r="C49" s="44"/>
      <c r="D49" s="30"/>
      <c r="E49" s="30"/>
      <c r="F49" s="30"/>
      <c r="G49" s="30"/>
      <c r="H49" s="30"/>
      <c r="I49" s="30"/>
      <c r="J49" s="30"/>
    </row>
    <row r="50" spans="3:13" s="36" customFormat="1" ht="12.75">
      <c r="C50" s="53"/>
      <c r="D50" s="30"/>
      <c r="E50" s="30"/>
      <c r="F50" s="30"/>
      <c r="G50" s="33"/>
      <c r="H50" s="30"/>
      <c r="I50" s="33"/>
      <c r="J50" s="30"/>
      <c r="K50" s="19"/>
      <c r="L50" s="20"/>
      <c r="M50" s="19"/>
    </row>
    <row r="51" spans="2:13" s="20" customFormat="1" ht="12.75">
      <c r="B51" s="57"/>
      <c r="C51" s="56"/>
      <c r="D51" s="58"/>
      <c r="E51" s="58"/>
      <c r="F51" s="58"/>
      <c r="G51" s="59"/>
      <c r="H51" s="58"/>
      <c r="I51" s="59"/>
      <c r="J51" s="58"/>
      <c r="K51" s="19"/>
      <c r="M51" s="19"/>
    </row>
    <row r="52" spans="1:13" ht="13.5" thickBot="1">
      <c r="A52" s="20"/>
      <c r="B52" s="58"/>
      <c r="C52" s="58"/>
      <c r="D52" s="58"/>
      <c r="E52" s="58"/>
      <c r="F52" s="58"/>
      <c r="G52" s="59"/>
      <c r="H52" s="58"/>
      <c r="I52" s="59"/>
      <c r="J52" s="58"/>
      <c r="K52" s="19"/>
      <c r="L52" s="20"/>
      <c r="M52" s="19"/>
    </row>
    <row r="53" spans="1:23" ht="12.75">
      <c r="A53" s="20"/>
      <c r="B53" s="55"/>
      <c r="C53" s="60"/>
      <c r="D53" s="58"/>
      <c r="E53" s="58"/>
      <c r="F53" s="58"/>
      <c r="G53" s="59"/>
      <c r="H53" s="58"/>
      <c r="I53" s="59"/>
      <c r="J53" s="58"/>
      <c r="K53" s="19"/>
      <c r="L53" s="20"/>
      <c r="M53" s="19"/>
      <c r="N53" s="55"/>
      <c r="O53" s="40" t="s">
        <v>20</v>
      </c>
      <c r="P53" s="41"/>
      <c r="Q53" s="41"/>
      <c r="R53" s="42"/>
      <c r="T53" s="40" t="s">
        <v>20</v>
      </c>
      <c r="U53" s="41"/>
      <c r="V53" s="41"/>
      <c r="W53" s="42"/>
    </row>
    <row r="54" spans="1:23" ht="12.75">
      <c r="A54" s="20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55"/>
      <c r="N54" s="55"/>
      <c r="O54" s="43" t="s">
        <v>21</v>
      </c>
      <c r="P54" s="44"/>
      <c r="Q54" s="45"/>
      <c r="R54" s="46"/>
      <c r="T54" s="43" t="s">
        <v>21</v>
      </c>
      <c r="U54" s="44"/>
      <c r="V54" s="45"/>
      <c r="W54" s="46"/>
    </row>
    <row r="55" spans="1:23" ht="12.75">
      <c r="A55" s="20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55"/>
      <c r="N55" s="55"/>
      <c r="O55" s="47" t="s">
        <v>22</v>
      </c>
      <c r="P55" s="48" t="s">
        <v>23</v>
      </c>
      <c r="Q55" s="45"/>
      <c r="R55" s="46"/>
      <c r="T55" s="47" t="s">
        <v>22</v>
      </c>
      <c r="U55" s="48" t="s">
        <v>23</v>
      </c>
      <c r="V55" s="45"/>
      <c r="W55" s="46"/>
    </row>
    <row r="56" spans="1:23" ht="13.5" thickBot="1">
      <c r="A56" s="20"/>
      <c r="B56" s="45"/>
      <c r="C56" s="66"/>
      <c r="D56" s="45"/>
      <c r="E56" s="45"/>
      <c r="F56" s="66"/>
      <c r="G56" s="45"/>
      <c r="H56" s="66"/>
      <c r="I56" s="45"/>
      <c r="J56" s="66"/>
      <c r="K56" s="45"/>
      <c r="L56" s="66"/>
      <c r="M56" s="55"/>
      <c r="N56" s="55"/>
      <c r="O56" s="49">
        <f>INDEX(LINEST($H$10:$H$39,$D$10:$D$39),1)</f>
        <v>18.713862053304883</v>
      </c>
      <c r="P56" s="50">
        <f>INDEX(LINEST($H$10:$H$39,$D$10:$D$39),2)</f>
        <v>44.478866265944376</v>
      </c>
      <c r="Q56" s="51"/>
      <c r="R56" s="52"/>
      <c r="T56" s="49">
        <f>INDEX(LINEST($I$10:$I$39,$D$10:$D$39),1)</f>
        <v>14.540327695360807</v>
      </c>
      <c r="U56" s="50">
        <f>INDEX(LINEST($I$10:$I$39,$D$10:$D$39),2)</f>
        <v>40.72831722236854</v>
      </c>
      <c r="V56" s="51"/>
      <c r="W56" s="52"/>
    </row>
    <row r="57" spans="1:12" ht="12.75">
      <c r="A57" s="20"/>
      <c r="B57" s="45"/>
      <c r="C57" s="66"/>
      <c r="D57" s="45"/>
      <c r="E57" s="45"/>
      <c r="F57" s="66"/>
      <c r="G57" s="45"/>
      <c r="H57" s="66"/>
      <c r="I57" s="45"/>
      <c r="J57" s="66"/>
      <c r="K57" s="45"/>
      <c r="L57" s="66"/>
    </row>
    <row r="58" spans="1:15" ht="13.5" thickBot="1">
      <c r="A58" s="20"/>
      <c r="B58" s="45"/>
      <c r="C58" s="66"/>
      <c r="D58" s="45"/>
      <c r="E58" s="45"/>
      <c r="F58" s="66"/>
      <c r="G58" s="45"/>
      <c r="H58" s="66"/>
      <c r="I58" s="45"/>
      <c r="J58" s="66"/>
      <c r="K58" s="45"/>
      <c r="L58" s="66"/>
      <c r="O58" s="18" t="s">
        <v>24</v>
      </c>
    </row>
    <row r="59" spans="1:18" ht="12.75">
      <c r="A59" s="20"/>
      <c r="B59" s="45"/>
      <c r="C59" s="66"/>
      <c r="D59" s="45"/>
      <c r="E59" s="45"/>
      <c r="F59" s="66"/>
      <c r="G59" s="45"/>
      <c r="H59" s="66"/>
      <c r="I59" s="45"/>
      <c r="J59" s="66"/>
      <c r="K59" s="45"/>
      <c r="L59" s="66"/>
      <c r="O59" s="40" t="s">
        <v>20</v>
      </c>
      <c r="P59" s="41"/>
      <c r="Q59" s="41"/>
      <c r="R59" s="42"/>
    </row>
    <row r="60" spans="1:18" ht="12.75">
      <c r="A60" s="20"/>
      <c r="K60" s="20"/>
      <c r="L60" s="20"/>
      <c r="O60" s="43" t="s">
        <v>21</v>
      </c>
      <c r="P60" s="44"/>
      <c r="Q60" s="45"/>
      <c r="R60" s="46"/>
    </row>
    <row r="61" spans="1:18" ht="12.75">
      <c r="A61" s="20"/>
      <c r="K61" s="20"/>
      <c r="L61" s="20"/>
      <c r="O61" s="47" t="s">
        <v>22</v>
      </c>
      <c r="P61" s="48" t="s">
        <v>23</v>
      </c>
      <c r="Q61" s="45"/>
      <c r="R61" s="46"/>
    </row>
    <row r="62" spans="1:18" ht="13.5" thickBot="1">
      <c r="A62" s="20"/>
      <c r="K62" s="20"/>
      <c r="L62" s="20"/>
      <c r="O62" s="49">
        <f>INDEX(LINEST($J$10:$J$39,$D$10:$D$39),1)</f>
        <v>12.503481270197666</v>
      </c>
      <c r="P62" s="50">
        <f>INDEX(LINEST($J$10:$J$39,$D$10:$D$39),2)</f>
        <v>48.890601067874826</v>
      </c>
      <c r="Q62" s="51"/>
      <c r="R62" s="52"/>
    </row>
    <row r="63" spans="1:12" ht="12.75">
      <c r="A63" s="20"/>
      <c r="K63" s="20"/>
      <c r="L63" s="20"/>
    </row>
    <row r="64" spans="1:12" ht="12.75">
      <c r="A64" s="20"/>
      <c r="K64" s="20"/>
      <c r="L64" s="20"/>
    </row>
  </sheetData>
  <printOptions/>
  <pageMargins left="0.75" right="0.75" top="1" bottom="1" header="0.4921259845" footer="0.4921259845"/>
  <pageSetup horizontalDpi="300" verticalDpi="300" orientation="portrait" paperSize="9" r:id="rId2"/>
  <headerFooter alignWithMargins="0">
    <oddHeader>&amp;C&amp;F&amp;RHydrologie, F Zellweger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Hydram - EPFL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cecile</dc:creator>
  <cp:keywords/>
  <dc:description/>
  <cp:lastModifiedBy>cecile</cp:lastModifiedBy>
  <dcterms:created xsi:type="dcterms:W3CDTF">2002-01-15T13:22:02Z</dcterms:created>
  <dcterms:modified xsi:type="dcterms:W3CDTF">2003-06-19T07:49:51Z</dcterms:modified>
  <cp:category/>
  <cp:version/>
  <cp:contentType/>
  <cp:contentStatus/>
</cp:coreProperties>
</file>