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99" activeTab="5"/>
  </bookViews>
  <sheets>
    <sheet name="information" sheetId="1" r:id="rId1"/>
    <sheet name=" N et p" sheetId="2" r:id="rId2"/>
    <sheet name="Blaney &amp; Criddle" sheetId="3" r:id="rId3"/>
    <sheet name="Thornthwaite" sheetId="4" r:id="rId4"/>
    <sheet name="Turc" sheetId="5" r:id="rId5"/>
    <sheet name="comparaison" sheetId="6" r:id="rId6"/>
    <sheet name="Comp_Graph" sheetId="7" r:id="rId7"/>
  </sheets>
  <definedNames>
    <definedName name="OLE_LINK1" localSheetId="1">' N et p'!#REF!</definedName>
  </definedNames>
  <calcPr fullCalcOnLoad="1"/>
</workbook>
</file>

<file path=xl/sharedStrings.xml><?xml version="1.0" encoding="utf-8"?>
<sst xmlns="http://schemas.openxmlformats.org/spreadsheetml/2006/main" count="156" uniqueCount="60">
  <si>
    <t>Information</t>
  </si>
  <si>
    <t>température</t>
  </si>
  <si>
    <t>[°C]</t>
  </si>
  <si>
    <t>[W/m2]</t>
  </si>
  <si>
    <t>humidité relative</t>
  </si>
  <si>
    <t>[%]</t>
  </si>
  <si>
    <t>décade</t>
  </si>
  <si>
    <t>durée d'ensoleillement</t>
  </si>
  <si>
    <t>[h]</t>
  </si>
  <si>
    <t>rayonnement global</t>
  </si>
  <si>
    <t>feuille</t>
  </si>
  <si>
    <t>valeurs MOYENNES</t>
  </si>
  <si>
    <t>valeurs CUMULEES</t>
  </si>
  <si>
    <t>données météo.</t>
  </si>
  <si>
    <t>données météorologiques décadaires pour la station ANETZ 8100 de Pully de l'année 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</si>
  <si>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</si>
  <si>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</si>
  <si>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</si>
  <si>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</si>
  <si>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</si>
  <si>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</si>
  <si>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</si>
  <si>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</si>
  <si>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</si>
  <si>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</si>
  <si>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</si>
  <si>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</si>
  <si>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</si>
  <si>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Nombre d'heures d'ensoleillement par jour en fonction de la latitude du lieu (N)</t>
  </si>
  <si>
    <t xml:space="preserve">Pully </t>
  </si>
  <si>
    <t>latitude 46.52 °N</t>
  </si>
  <si>
    <t>p</t>
  </si>
  <si>
    <t>%</t>
  </si>
  <si>
    <t>Blaney &amp; Criddle</t>
  </si>
  <si>
    <t>[mm]</t>
  </si>
  <si>
    <t>Total =</t>
  </si>
  <si>
    <t>Estimation de ET0 selon la formule de Blaney et Criddle</t>
  </si>
  <si>
    <t>Estimation de ET0 selon la formule de Thornthwaite</t>
  </si>
  <si>
    <t>r =</t>
  </si>
  <si>
    <t>pour un mois de 28 jours</t>
  </si>
  <si>
    <t>pour un mois de 29 jours</t>
  </si>
  <si>
    <t>pour un mois de 30 jours</t>
  </si>
  <si>
    <t>pour un mois de 31 jours.</t>
  </si>
  <si>
    <r>
      <t>ET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</t>
    </r>
  </si>
  <si>
    <t>I</t>
  </si>
  <si>
    <t>f</t>
  </si>
  <si>
    <t>N</t>
  </si>
  <si>
    <t>i</t>
  </si>
  <si>
    <t>a</t>
  </si>
  <si>
    <t>Estimation de ET0 selon la formule de Turc</t>
  </si>
  <si>
    <t>coefficient décadaire =</t>
  </si>
  <si>
    <t>[cal/cm2/jour]</t>
  </si>
  <si>
    <t xml:space="preserve">Comparaison des résultats des éstimation de ET0 selon les différentes formules </t>
  </si>
  <si>
    <t>Thornthwaite</t>
  </si>
  <si>
    <t>Turc</t>
  </si>
  <si>
    <t>facteur multiplicatif [W/m2] --&gt;&gt; [cal/j/cm2] =</t>
  </si>
  <si>
    <t>Pourcentage p d’heures diurnes pendant le mois considéré par rapport au nombre d’heures diurnes annuelles en fonction de la latitude du lieu (hémisphère Nord) - Selon FAO.</t>
  </si>
  <si>
    <t>N en focntion de la latitude°</t>
  </si>
  <si>
    <t>p en fonction de la  latitude°</t>
  </si>
  <si>
    <t>[mm/mois]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</si>
</sst>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yyyy/mm/dd\-hh:mm:ss"/>
    <numFmt numFmtId="173" formatCode="0.0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0.000"/>
    <numFmt numFmtId="180" formatCode="0.0000"/>
    <numFmt numFmtId="181" formatCode="_ * #,##0.000000_ ;_ * \-#,##0.000000_ ;_ * &quot;-&quot;??_ ;_ @_ "/>
    <numFmt numFmtId="182" formatCode="_ * #,##0.0000000_ ;_ * \-#,##0.0000000_ ;_ * &quot;-&quot;??_ ;_ @_ "/>
    <numFmt numFmtId="183" formatCode="#,##0.00_ ;\-#,##0.00\ "/>
    <numFmt numFmtId="184" formatCode="#,##0.0_ ;\-#,##0.0\ "/>
    <numFmt numFmtId="185" formatCode="#,##0.000_ ;\-#,##0.000\ "/>
    <numFmt numFmtId="186" formatCode="d/m/yy\ h:mm"/>
    <numFmt numFmtId="187" formatCode="d/m"/>
    <numFmt numFmtId="188" formatCode="mmm"/>
    <numFmt numFmtId="189" formatCode="#,##0.0000_ ;\-#,##0.0000\ "/>
    <numFmt numFmtId="190" formatCode="#,##0_ ;\-#,##0\ "/>
    <numFmt numFmtId="191" formatCode="0.000000"/>
    <numFmt numFmtId="192" formatCode="0.0000000"/>
    <numFmt numFmtId="193" formatCode="0.00000000"/>
    <numFmt numFmtId="194" formatCode="0.000000000"/>
    <numFmt numFmtId="195" formatCode="0.00000"/>
    <numFmt numFmtId="196" formatCode="0.0000000000"/>
    <numFmt numFmtId="197" formatCode="d\-mmm"/>
    <numFmt numFmtId="198" formatCode="0.00000000000"/>
    <numFmt numFmtId="199" formatCode="0.000000000000"/>
    <numFmt numFmtId="200" formatCode="0.0000000000000"/>
    <numFmt numFmtId="201" formatCode="d/mm/yyyy\ h:mm"/>
    <numFmt numFmtId="202" formatCode="dd/mm/yy\ hh:mm:ss"/>
    <numFmt numFmtId="203" formatCode="d/m/yy"/>
    <numFmt numFmtId="204" formatCode="#,##0.00000_ ;\-#,##0.00000\ "/>
    <numFmt numFmtId="205" formatCode="#,##0.000000_ ;\-#,##0.000000\ "/>
    <numFmt numFmtId="206" formatCode="#,##0.0000000_ ;\-#,##0.0000000\ "/>
    <numFmt numFmtId="207" formatCode="#,##0.00000000_ ;\-#,##0.00000000\ "/>
    <numFmt numFmtId="208" formatCode="#,##0.000000000_ ;\-#,##0.000000000\ "/>
    <numFmt numFmtId="209" formatCode="#,##0.0000000000_ ;\-#,##0.0000000000\ "/>
    <numFmt numFmtId="210" formatCode="#,##0.00000000000_ ;\-#,##0.00000000000\ "/>
    <numFmt numFmtId="211" formatCode="0.0000E+00"/>
    <numFmt numFmtId="212" formatCode="0.000E+00"/>
    <numFmt numFmtId="213" formatCode="mmmmm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vertAlign val="subscript"/>
      <sz val="10"/>
      <name val="Arial"/>
      <family val="2"/>
    </font>
    <font>
      <i/>
      <sz val="11"/>
      <name val="Symbol"/>
      <family val="1"/>
    </font>
    <font>
      <sz val="12"/>
      <name val="Arial"/>
      <family val="2"/>
    </font>
    <font>
      <b/>
      <vertAlign val="subscript"/>
      <sz val="12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73" fontId="0" fillId="3" borderId="0" xfId="0" applyNumberFormat="1" applyFont="1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173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justify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79" fontId="0" fillId="3" borderId="0" xfId="0" applyNumberFormat="1" applyFont="1" applyFill="1" applyBorder="1" applyAlignment="1">
      <alignment horizontal="center"/>
    </xf>
    <xf numFmtId="179" fontId="0" fillId="3" borderId="0" xfId="0" applyNumberForma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1" fontId="1" fillId="3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9107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comparaison!$I$13:$I$13</c:f>
              <c:strCache>
                <c:ptCount val="1"/>
                <c:pt idx="0">
                  <c:v>Blaney &amp; Criddle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comparaison!$I$15:$I$27</c:f>
              <c:numCache>
                <c:ptCount val="13"/>
                <c:pt idx="0">
                  <c:v>0</c:v>
                </c:pt>
                <c:pt idx="1">
                  <c:v>60.048777333333334</c:v>
                </c:pt>
                <c:pt idx="2">
                  <c:v>57.0567256</c:v>
                </c:pt>
                <c:pt idx="3">
                  <c:v>95.33982420000001</c:v>
                </c:pt>
                <c:pt idx="4">
                  <c:v>112.09313999999999</c:v>
                </c:pt>
                <c:pt idx="5">
                  <c:v>165.3319156</c:v>
                </c:pt>
                <c:pt idx="6">
                  <c:v>167.00837999999996</c:v>
                </c:pt>
                <c:pt idx="7">
                  <c:v>185.59014693333336</c:v>
                </c:pt>
                <c:pt idx="8">
                  <c:v>171.11378346666666</c:v>
                </c:pt>
                <c:pt idx="9">
                  <c:v>137.954992</c:v>
                </c:pt>
                <c:pt idx="10">
                  <c:v>100.3652032</c:v>
                </c:pt>
                <c:pt idx="11">
                  <c:v>63.83512799999999</c:v>
                </c:pt>
                <c:pt idx="12">
                  <c:v>60.75607333333334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comparaison!$J$13:$J$13</c:f>
              <c:strCache>
                <c:ptCount val="1"/>
                <c:pt idx="0">
                  <c:v>Thornthwaite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comparaison!$J$15:$J$27</c:f>
              <c:numCache>
                <c:ptCount val="13"/>
                <c:pt idx="0">
                  <c:v>0</c:v>
                </c:pt>
                <c:pt idx="1">
                  <c:v>10.920594644372741</c:v>
                </c:pt>
                <c:pt idx="2">
                  <c:v>5.165095455399902</c:v>
                </c:pt>
                <c:pt idx="3">
                  <c:v>32.13682314956583</c:v>
                </c:pt>
                <c:pt idx="4">
                  <c:v>48.41349431622544</c:v>
                </c:pt>
                <c:pt idx="5">
                  <c:v>103.99389498117444</c:v>
                </c:pt>
                <c:pt idx="6">
                  <c:v>109.53322061960107</c:v>
                </c:pt>
                <c:pt idx="7">
                  <c:v>139.252865650247</c:v>
                </c:pt>
                <c:pt idx="8">
                  <c:v>122.85568402512311</c:v>
                </c:pt>
                <c:pt idx="9">
                  <c:v>94.61823632655384</c:v>
                </c:pt>
                <c:pt idx="10">
                  <c:v>51.486714510332426</c:v>
                </c:pt>
                <c:pt idx="11">
                  <c:v>14.493571503834062</c:v>
                </c:pt>
                <c:pt idx="12">
                  <c:v>11.264898257680278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comparaison!$K$13:$K$13</c:f>
              <c:strCache>
                <c:ptCount val="1"/>
                <c:pt idx="0">
                  <c:v>Turc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comparaison!$K$15:$K$27</c:f>
              <c:numCache>
                <c:ptCount val="13"/>
                <c:pt idx="0">
                  <c:v>0</c:v>
                </c:pt>
                <c:pt idx="1">
                  <c:v>11.180038860162433</c:v>
                </c:pt>
                <c:pt idx="2">
                  <c:v>8.359312614281972</c:v>
                </c:pt>
                <c:pt idx="3">
                  <c:v>40.46786750011897</c:v>
                </c:pt>
                <c:pt idx="4">
                  <c:v>59.52181153835041</c:v>
                </c:pt>
                <c:pt idx="5">
                  <c:v>98.92374480431427</c:v>
                </c:pt>
                <c:pt idx="6">
                  <c:v>117.7117804781215</c:v>
                </c:pt>
                <c:pt idx="7">
                  <c:v>138.9701008912201</c:v>
                </c:pt>
                <c:pt idx="8">
                  <c:v>103.76224558910282</c:v>
                </c:pt>
                <c:pt idx="9">
                  <c:v>79.49013687287375</c:v>
                </c:pt>
                <c:pt idx="10">
                  <c:v>41.503750464817834</c:v>
                </c:pt>
                <c:pt idx="11">
                  <c:v>14.970623188043911</c:v>
                </c:pt>
                <c:pt idx="12">
                  <c:v>11.151951636309537</c:v>
                </c:pt>
              </c:numCache>
            </c:numRef>
          </c:yVal>
          <c:smooth val="1"/>
        </c:ser>
        <c:axId val="40017575"/>
        <c:axId val="24613856"/>
      </c:scatterChart>
      <c:val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[Mois]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crossBetween val="midCat"/>
        <c:dispUnits/>
      </c:valAx>
      <c:valAx>
        <c:axId val="246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Evapotranspiration de référence ET0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 val="autoZero"/>
        <c:crossBetween val="midCat"/>
        <c:dispUnits/>
        <c:majorUnit val="50"/>
      </c:valAx>
      <c:spPr>
        <a:noFill/>
      </c:spPr>
    </c:plotArea>
    <c:legend>
      <c:legendPos val="r"/>
      <c:layout>
        <c:manualLayout>
          <c:xMode val="edge"/>
          <c:yMode val="edge"/>
          <c:x val="0.03775"/>
          <c:y val="0.871"/>
          <c:w val="0.95875"/>
          <c:h val="0.1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8"/>
          <c:w val="0.9282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comparaison!$I$13:$I$13</c:f>
              <c:strCache>
                <c:ptCount val="1"/>
                <c:pt idx="0">
                  <c:v>Blaney &amp; Criddle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comparaison!$I$15:$I$27</c:f>
              <c:numCache>
                <c:ptCount val="13"/>
                <c:pt idx="0">
                  <c:v>0</c:v>
                </c:pt>
                <c:pt idx="1">
                  <c:v>60.048777333333334</c:v>
                </c:pt>
                <c:pt idx="2">
                  <c:v>57.0567256</c:v>
                </c:pt>
                <c:pt idx="3">
                  <c:v>95.33982420000001</c:v>
                </c:pt>
                <c:pt idx="4">
                  <c:v>112.09313999999999</c:v>
                </c:pt>
                <c:pt idx="5">
                  <c:v>165.3319156</c:v>
                </c:pt>
                <c:pt idx="6">
                  <c:v>167.00837999999996</c:v>
                </c:pt>
                <c:pt idx="7">
                  <c:v>185.59014693333336</c:v>
                </c:pt>
                <c:pt idx="8">
                  <c:v>171.11378346666666</c:v>
                </c:pt>
                <c:pt idx="9">
                  <c:v>137.954992</c:v>
                </c:pt>
                <c:pt idx="10">
                  <c:v>100.3652032</c:v>
                </c:pt>
                <c:pt idx="11">
                  <c:v>63.83512799999999</c:v>
                </c:pt>
                <c:pt idx="12">
                  <c:v>60.75607333333334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comparaison!$J$13:$J$13</c:f>
              <c:strCache>
                <c:ptCount val="1"/>
                <c:pt idx="0">
                  <c:v>Thornthwaite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comparaison!$J$15:$J$27</c:f>
              <c:numCache>
                <c:ptCount val="13"/>
                <c:pt idx="0">
                  <c:v>0</c:v>
                </c:pt>
                <c:pt idx="1">
                  <c:v>10.920594644372741</c:v>
                </c:pt>
                <c:pt idx="2">
                  <c:v>5.165095455399902</c:v>
                </c:pt>
                <c:pt idx="3">
                  <c:v>32.13682314956583</c:v>
                </c:pt>
                <c:pt idx="4">
                  <c:v>48.41349431622544</c:v>
                </c:pt>
                <c:pt idx="5">
                  <c:v>103.99389498117444</c:v>
                </c:pt>
                <c:pt idx="6">
                  <c:v>109.53322061960107</c:v>
                </c:pt>
                <c:pt idx="7">
                  <c:v>139.252865650247</c:v>
                </c:pt>
                <c:pt idx="8">
                  <c:v>122.85568402512311</c:v>
                </c:pt>
                <c:pt idx="9">
                  <c:v>94.61823632655384</c:v>
                </c:pt>
                <c:pt idx="10">
                  <c:v>51.486714510332426</c:v>
                </c:pt>
                <c:pt idx="11">
                  <c:v>14.493571503834062</c:v>
                </c:pt>
                <c:pt idx="12">
                  <c:v>11.264898257680278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comparaison!$K$13:$K$13</c:f>
              <c:strCache>
                <c:ptCount val="1"/>
                <c:pt idx="0">
                  <c:v>Turc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comparaison!$C$15:$C$27</c:f>
              <c:strCache>
                <c:ptCount val="13"/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xVal>
          <c:yVal>
            <c:numRef>
              <c:f>comparaison!$K$15:$K$27</c:f>
              <c:numCache>
                <c:ptCount val="13"/>
                <c:pt idx="0">
                  <c:v>0</c:v>
                </c:pt>
                <c:pt idx="1">
                  <c:v>11.180038860162433</c:v>
                </c:pt>
                <c:pt idx="2">
                  <c:v>8.359312614281972</c:v>
                </c:pt>
                <c:pt idx="3">
                  <c:v>40.46786750011897</c:v>
                </c:pt>
                <c:pt idx="4">
                  <c:v>59.52181153835041</c:v>
                </c:pt>
                <c:pt idx="5">
                  <c:v>98.92374480431427</c:v>
                </c:pt>
                <c:pt idx="6">
                  <c:v>117.7117804781215</c:v>
                </c:pt>
                <c:pt idx="7">
                  <c:v>138.9701008912201</c:v>
                </c:pt>
                <c:pt idx="8">
                  <c:v>103.76224558910282</c:v>
                </c:pt>
                <c:pt idx="9">
                  <c:v>79.49013687287375</c:v>
                </c:pt>
                <c:pt idx="10">
                  <c:v>41.503750464817834</c:v>
                </c:pt>
                <c:pt idx="11">
                  <c:v>14.970623188043911</c:v>
                </c:pt>
                <c:pt idx="12">
                  <c:v>11.151951636309537</c:v>
                </c:pt>
              </c:numCache>
            </c:numRef>
          </c:yVal>
          <c:smooth val="1"/>
        </c:ser>
        <c:axId val="20198113"/>
        <c:axId val="47565290"/>
      </c:scatterChart>
      <c:val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[Mois]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5290"/>
        <c:crosses val="autoZero"/>
        <c:crossBetween val="midCat"/>
        <c:dispUnits/>
      </c:valAx>
      <c:valAx>
        <c:axId val="4756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Evapotranspiration de référence ET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 val="autoZero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205"/>
          <c:y val="0.90425"/>
          <c:w val="0.77425"/>
          <c:h val="0.073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8</xdr:row>
      <xdr:rowOff>66675</xdr:rowOff>
    </xdr:from>
    <xdr:to>
      <xdr:col>4</xdr:col>
      <xdr:colOff>314325</xdr:colOff>
      <xdr:row>10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752725" y="1581150"/>
          <a:ext cx="0" cy="3524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35</xdr:row>
      <xdr:rowOff>152400</xdr:rowOff>
    </xdr:from>
    <xdr:to>
      <xdr:col>8</xdr:col>
      <xdr:colOff>38100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3771900" y="6267450"/>
        <a:ext cx="3790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5:H15"/>
  <sheetViews>
    <sheetView zoomScale="75" zoomScaleNormal="75" workbookViewId="0" topLeftCell="A1">
      <selection activeCell="B5" sqref="B5"/>
    </sheetView>
  </sheetViews>
  <sheetFormatPr defaultColWidth="9.140625" defaultRowHeight="12.75"/>
  <sheetData>
    <row r="5" ht="20.25">
      <c r="B5" s="1" t="s">
        <v>0</v>
      </c>
    </row>
    <row r="11" ht="12.75">
      <c r="C11" s="4" t="s">
        <v>10</v>
      </c>
    </row>
    <row r="15" spans="3:8" ht="12.75">
      <c r="C15" s="5" t="s">
        <v>13</v>
      </c>
      <c r="H15" s="6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C30"/>
  <sheetViews>
    <sheetView workbookViewId="0" topLeftCell="A4">
      <selection activeCell="L16" sqref="L16:L27"/>
    </sheetView>
  </sheetViews>
  <sheetFormatPr defaultColWidth="9.140625" defaultRowHeight="12.75"/>
  <sheetData>
    <row r="3" spans="2:8" ht="20.25">
      <c r="B3" s="1" t="s">
        <v>28</v>
      </c>
      <c r="C3" s="2"/>
      <c r="D3" s="2"/>
      <c r="E3" s="2"/>
      <c r="G3" s="2"/>
      <c r="H3" s="2"/>
    </row>
    <row r="4" spans="3:8" ht="12.75">
      <c r="C4" s="2"/>
      <c r="D4" s="2"/>
      <c r="E4" s="2"/>
      <c r="G4" s="2"/>
      <c r="H4" s="2"/>
    </row>
    <row r="5" spans="3:8" ht="12.75">
      <c r="C5" s="2"/>
      <c r="D5" s="2"/>
      <c r="E5" s="2"/>
      <c r="G5" s="2"/>
      <c r="H5" s="2"/>
    </row>
    <row r="6" spans="3:9" ht="20.25">
      <c r="C6" s="2"/>
      <c r="D6" s="2"/>
      <c r="E6" s="2"/>
      <c r="G6" s="2"/>
      <c r="H6" s="2"/>
      <c r="I6" s="1" t="s">
        <v>56</v>
      </c>
    </row>
    <row r="7" spans="3:8" ht="12.75">
      <c r="C7" s="2"/>
      <c r="D7" s="2"/>
      <c r="E7" s="2"/>
      <c r="G7" s="2"/>
      <c r="H7" s="2"/>
    </row>
    <row r="8" spans="3:8" ht="15">
      <c r="C8" s="2"/>
      <c r="D8" s="2"/>
      <c r="E8" s="20" t="s">
        <v>29</v>
      </c>
      <c r="F8" s="21" t="s">
        <v>30</v>
      </c>
      <c r="G8" s="20"/>
      <c r="H8" s="2"/>
    </row>
    <row r="10" spans="3:15" ht="12.75">
      <c r="C10" s="19"/>
      <c r="D10" s="16"/>
      <c r="E10" s="16"/>
      <c r="F10" s="16"/>
      <c r="G10" s="16"/>
      <c r="H10" s="16"/>
      <c r="I10" s="48"/>
      <c r="J10" s="48"/>
      <c r="K10" s="48"/>
      <c r="L10" s="48"/>
      <c r="M10" s="48"/>
      <c r="N10" s="48"/>
      <c r="O10" s="48"/>
    </row>
    <row r="11" spans="3:15" ht="12.75">
      <c r="C11" s="19"/>
      <c r="D11" s="16"/>
      <c r="E11" s="16"/>
      <c r="F11" s="16"/>
      <c r="G11" s="16"/>
      <c r="H11" s="16"/>
      <c r="I11" s="48"/>
      <c r="J11" s="48"/>
      <c r="K11" s="48"/>
      <c r="L11" s="48"/>
      <c r="M11" s="48"/>
      <c r="N11" s="48"/>
      <c r="O11" s="48"/>
    </row>
    <row r="12" spans="3:14" ht="15">
      <c r="C12" s="18"/>
      <c r="D12" s="63" t="s">
        <v>57</v>
      </c>
      <c r="E12" s="63"/>
      <c r="F12" s="63"/>
      <c r="G12" s="63"/>
      <c r="H12" s="16"/>
      <c r="I12" s="12"/>
      <c r="J12" s="18"/>
      <c r="K12" s="63" t="s">
        <v>58</v>
      </c>
      <c r="L12" s="63"/>
      <c r="M12" s="63"/>
      <c r="N12" s="63"/>
    </row>
    <row r="13" spans="3:23" ht="12.75">
      <c r="C13" s="17" t="s">
        <v>27</v>
      </c>
      <c r="D13" s="17">
        <v>44</v>
      </c>
      <c r="E13" s="22">
        <v>46</v>
      </c>
      <c r="F13" s="17">
        <v>48</v>
      </c>
      <c r="G13" s="17">
        <v>50</v>
      </c>
      <c r="H13" s="16"/>
      <c r="K13" s="17" t="s">
        <v>27</v>
      </c>
      <c r="L13" s="22">
        <v>46</v>
      </c>
      <c r="M13" s="17"/>
      <c r="N13" s="17"/>
      <c r="P13" s="60"/>
      <c r="Q13" s="60"/>
      <c r="R13" s="60"/>
      <c r="S13" s="60"/>
      <c r="T13" s="60"/>
      <c r="U13" s="60"/>
      <c r="V13" s="60"/>
      <c r="W13" s="60"/>
    </row>
    <row r="14" spans="3:21" ht="13.5" customHeight="1">
      <c r="C14" s="18"/>
      <c r="D14" s="18" t="s">
        <v>8</v>
      </c>
      <c r="E14" s="23" t="s">
        <v>8</v>
      </c>
      <c r="F14" s="18" t="s">
        <v>8</v>
      </c>
      <c r="G14" s="18" t="s">
        <v>8</v>
      </c>
      <c r="H14" s="16"/>
      <c r="K14" s="18"/>
      <c r="L14" s="23"/>
      <c r="M14" s="18"/>
      <c r="N14" s="18"/>
      <c r="P14" s="61"/>
      <c r="Q14" s="61"/>
      <c r="R14" s="61"/>
      <c r="S14" s="61"/>
      <c r="T14" s="61"/>
      <c r="U14" s="61"/>
    </row>
    <row r="15" spans="3:21" ht="12.75">
      <c r="C15" s="18"/>
      <c r="D15" s="18"/>
      <c r="E15" s="23"/>
      <c r="F15" s="18"/>
      <c r="G15" s="18"/>
      <c r="H15" s="16"/>
      <c r="P15" s="60"/>
      <c r="Q15" s="60"/>
      <c r="R15" s="60"/>
      <c r="S15" s="60"/>
      <c r="T15" s="60"/>
      <c r="U15" s="60"/>
    </row>
    <row r="16" spans="3:29" ht="15.75" customHeight="1">
      <c r="C16" s="17">
        <v>1</v>
      </c>
      <c r="D16" s="18">
        <v>9.3</v>
      </c>
      <c r="E16" s="23">
        <v>9.1</v>
      </c>
      <c r="F16" s="18">
        <v>8.8</v>
      </c>
      <c r="G16" s="18">
        <v>8.5</v>
      </c>
      <c r="H16" s="16"/>
      <c r="I16" s="61"/>
      <c r="K16" s="17">
        <v>1</v>
      </c>
      <c r="L16" s="60">
        <v>0.2</v>
      </c>
      <c r="M16" s="60"/>
      <c r="N16" s="60"/>
      <c r="O16" s="54"/>
      <c r="P16" s="2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3:29" ht="15.75" customHeight="1">
      <c r="C17" s="17">
        <v>2</v>
      </c>
      <c r="D17" s="18">
        <v>10.5</v>
      </c>
      <c r="E17" s="23">
        <v>10.4</v>
      </c>
      <c r="F17" s="18">
        <v>10.2</v>
      </c>
      <c r="G17" s="18">
        <v>10.1</v>
      </c>
      <c r="H17" s="16"/>
      <c r="I17" s="62"/>
      <c r="K17" s="17">
        <v>2</v>
      </c>
      <c r="L17" s="60">
        <v>0.23</v>
      </c>
      <c r="M17" s="60"/>
      <c r="N17" s="60"/>
      <c r="O17" s="54"/>
      <c r="P17" s="2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3:21" ht="15.75" customHeight="1">
      <c r="C18" s="17">
        <v>3</v>
      </c>
      <c r="D18" s="18">
        <v>11.9</v>
      </c>
      <c r="E18" s="23">
        <v>11.9</v>
      </c>
      <c r="F18" s="18">
        <v>11.8</v>
      </c>
      <c r="G18" s="18">
        <v>11.8</v>
      </c>
      <c r="H18" s="16"/>
      <c r="I18" s="60"/>
      <c r="K18" s="17">
        <v>3</v>
      </c>
      <c r="L18" s="60">
        <v>0.27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3:21" ht="15.75" customHeight="1">
      <c r="C19" s="17">
        <v>4</v>
      </c>
      <c r="D19" s="18">
        <v>13.4</v>
      </c>
      <c r="E19" s="23">
        <v>13.5</v>
      </c>
      <c r="F19" s="18">
        <v>13.6</v>
      </c>
      <c r="G19" s="18">
        <v>13.8</v>
      </c>
      <c r="H19" s="16"/>
      <c r="I19" s="60"/>
      <c r="K19" s="17">
        <v>4</v>
      </c>
      <c r="L19" s="60">
        <v>0.3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3:15" ht="15.75" customHeight="1">
      <c r="C20" s="17">
        <v>5</v>
      </c>
      <c r="D20" s="18">
        <v>14.7</v>
      </c>
      <c r="E20" s="23">
        <v>14.9</v>
      </c>
      <c r="F20" s="18">
        <v>15.2</v>
      </c>
      <c r="G20" s="18">
        <v>15.4</v>
      </c>
      <c r="H20" s="16"/>
      <c r="I20" s="60"/>
      <c r="K20" s="17">
        <v>5</v>
      </c>
      <c r="L20" s="60">
        <v>0.34</v>
      </c>
      <c r="M20" s="60"/>
      <c r="N20" s="60"/>
      <c r="O20" s="60"/>
    </row>
    <row r="21" spans="3:15" ht="15.75" customHeight="1">
      <c r="C21" s="17">
        <v>6</v>
      </c>
      <c r="D21" s="18">
        <v>15.4</v>
      </c>
      <c r="E21" s="23">
        <v>15.7</v>
      </c>
      <c r="F21" s="18">
        <v>16</v>
      </c>
      <c r="G21" s="18">
        <v>16.3</v>
      </c>
      <c r="H21" s="16"/>
      <c r="I21" s="60"/>
      <c r="K21" s="17">
        <v>6</v>
      </c>
      <c r="L21" s="60">
        <v>0.35</v>
      </c>
      <c r="M21" s="60"/>
      <c r="N21" s="60"/>
      <c r="O21" s="60"/>
    </row>
    <row r="22" spans="3:15" ht="15.75" customHeight="1">
      <c r="C22" s="17">
        <v>7</v>
      </c>
      <c r="D22" s="18">
        <v>15.2</v>
      </c>
      <c r="E22" s="23">
        <v>15.4</v>
      </c>
      <c r="F22" s="18">
        <v>15.6</v>
      </c>
      <c r="G22" s="18">
        <v>15.9</v>
      </c>
      <c r="H22" s="16"/>
      <c r="I22" s="60"/>
      <c r="K22" s="17">
        <v>7</v>
      </c>
      <c r="L22" s="60">
        <v>0.34</v>
      </c>
      <c r="M22" s="60"/>
      <c r="N22" s="60"/>
      <c r="O22" s="60"/>
    </row>
    <row r="23" spans="3:15" ht="15.75" customHeight="1">
      <c r="C23" s="17">
        <v>8</v>
      </c>
      <c r="D23" s="18">
        <v>14</v>
      </c>
      <c r="E23" s="23">
        <v>14.2</v>
      </c>
      <c r="F23" s="18">
        <v>14.3</v>
      </c>
      <c r="G23" s="18">
        <v>14.5</v>
      </c>
      <c r="H23" s="16"/>
      <c r="I23" s="60"/>
      <c r="K23" s="17">
        <v>8</v>
      </c>
      <c r="L23" s="60">
        <v>0.32</v>
      </c>
      <c r="M23" s="60"/>
      <c r="N23" s="60"/>
      <c r="O23" s="60"/>
    </row>
    <row r="24" spans="3:15" ht="15.75" customHeight="1">
      <c r="C24" s="17">
        <v>9</v>
      </c>
      <c r="D24" s="18">
        <v>12.6</v>
      </c>
      <c r="E24" s="23">
        <v>12.6</v>
      </c>
      <c r="F24" s="18">
        <v>12.6</v>
      </c>
      <c r="G24" s="18">
        <v>12.7</v>
      </c>
      <c r="H24" s="16"/>
      <c r="I24" s="60"/>
      <c r="K24" s="17">
        <v>9</v>
      </c>
      <c r="L24" s="60">
        <v>0.28</v>
      </c>
      <c r="M24" s="60"/>
      <c r="N24" s="60"/>
      <c r="O24" s="60"/>
    </row>
    <row r="25" spans="3:15" ht="15.75" customHeight="1">
      <c r="C25" s="17">
        <v>10</v>
      </c>
      <c r="D25" s="18">
        <v>11</v>
      </c>
      <c r="E25" s="23">
        <v>10.9</v>
      </c>
      <c r="F25" s="18">
        <v>10.9</v>
      </c>
      <c r="G25" s="18">
        <v>10.8</v>
      </c>
      <c r="H25" s="16"/>
      <c r="I25" s="60"/>
      <c r="K25" s="17">
        <v>10</v>
      </c>
      <c r="L25" s="60">
        <v>0.24</v>
      </c>
      <c r="M25" s="60"/>
      <c r="N25" s="60"/>
      <c r="O25" s="60"/>
    </row>
    <row r="26" spans="3:15" ht="15.75" customHeight="1">
      <c r="C26" s="17">
        <v>11</v>
      </c>
      <c r="D26" s="18">
        <v>9.7</v>
      </c>
      <c r="E26" s="23">
        <v>9.5</v>
      </c>
      <c r="F26" s="18">
        <v>9.3</v>
      </c>
      <c r="G26" s="18">
        <v>9.1</v>
      </c>
      <c r="H26" s="16"/>
      <c r="I26" s="60"/>
      <c r="K26" s="17">
        <v>11</v>
      </c>
      <c r="L26" s="60">
        <v>0.21</v>
      </c>
      <c r="M26" s="60"/>
      <c r="N26" s="60"/>
      <c r="O26" s="60"/>
    </row>
    <row r="27" spans="3:15" ht="15.75" customHeight="1">
      <c r="C27" s="17">
        <v>12</v>
      </c>
      <c r="D27" s="18">
        <v>8.9</v>
      </c>
      <c r="E27" s="23">
        <v>8.7</v>
      </c>
      <c r="F27" s="18">
        <v>8.3</v>
      </c>
      <c r="G27" s="18">
        <v>8.1</v>
      </c>
      <c r="H27" s="16"/>
      <c r="I27" s="60"/>
      <c r="K27" s="17">
        <v>12</v>
      </c>
      <c r="L27" s="60">
        <v>0.2</v>
      </c>
      <c r="M27" s="60"/>
      <c r="N27" s="60"/>
      <c r="O27" s="60"/>
    </row>
    <row r="28" spans="3:10" ht="15.75" customHeight="1">
      <c r="C28" s="15"/>
      <c r="I28" s="60"/>
      <c r="J28" s="61"/>
    </row>
    <row r="29" spans="3:9" ht="15.75" customHeight="1">
      <c r="C29" s="46"/>
      <c r="D29" s="44"/>
      <c r="E29" s="44"/>
      <c r="F29" s="44"/>
      <c r="G29" s="44"/>
      <c r="I29" s="60"/>
    </row>
    <row r="30" ht="12.75">
      <c r="I30" s="60"/>
    </row>
  </sheetData>
  <mergeCells count="2">
    <mergeCell ref="D12:G12"/>
    <mergeCell ref="K12:N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5:J33"/>
  <sheetViews>
    <sheetView zoomScale="75" zoomScaleNormal="75" workbookViewId="0" topLeftCell="A1">
      <selection activeCell="K25" sqref="K25"/>
    </sheetView>
  </sheetViews>
  <sheetFormatPr defaultColWidth="9.140625" defaultRowHeight="12.75"/>
  <cols>
    <col min="3" max="3" width="13.00390625" style="2" customWidth="1"/>
    <col min="4" max="5" width="17.7109375" style="2" customWidth="1"/>
    <col min="6" max="6" width="17.7109375" style="0" customWidth="1"/>
    <col min="7" max="7" width="17.7109375" style="2" customWidth="1"/>
    <col min="8" max="8" width="10.7109375" style="2" customWidth="1"/>
    <col min="9" max="9" width="13.140625" style="0" customWidth="1"/>
  </cols>
  <sheetData>
    <row r="5" ht="20.25">
      <c r="B5" s="1" t="s">
        <v>36</v>
      </c>
    </row>
    <row r="11" spans="8:9" ht="12.75">
      <c r="H11" s="45"/>
      <c r="I11" s="46"/>
    </row>
    <row r="12" spans="4:8" ht="25.5">
      <c r="D12" s="7" t="s">
        <v>11</v>
      </c>
      <c r="E12" s="7" t="s">
        <v>11</v>
      </c>
      <c r="F12" s="7" t="s">
        <v>11</v>
      </c>
      <c r="G12" s="7" t="s">
        <v>12</v>
      </c>
      <c r="H12" s="7"/>
    </row>
    <row r="13" spans="3:9" ht="27.75" customHeight="1">
      <c r="C13" s="8" t="s">
        <v>6</v>
      </c>
      <c r="D13" s="9" t="s">
        <v>1</v>
      </c>
      <c r="E13" s="9" t="s">
        <v>9</v>
      </c>
      <c r="F13" s="9" t="s">
        <v>4</v>
      </c>
      <c r="G13" s="9" t="s">
        <v>7</v>
      </c>
      <c r="H13" s="22" t="s">
        <v>31</v>
      </c>
      <c r="I13" s="30" t="s">
        <v>43</v>
      </c>
    </row>
    <row r="14" spans="4:9" ht="12.75">
      <c r="D14" s="2" t="s">
        <v>2</v>
      </c>
      <c r="E14" s="2" t="s">
        <v>3</v>
      </c>
      <c r="F14" s="2" t="s">
        <v>5</v>
      </c>
      <c r="G14" s="2" t="s">
        <v>8</v>
      </c>
      <c r="H14" s="23" t="s">
        <v>32</v>
      </c>
      <c r="I14" s="26" t="s">
        <v>59</v>
      </c>
    </row>
    <row r="15" spans="8:9" ht="12.75">
      <c r="H15" s="29"/>
      <c r="I15" s="24"/>
    </row>
    <row r="16" spans="3:9" ht="12.75">
      <c r="C16" s="10" t="s">
        <v>15</v>
      </c>
      <c r="D16" s="3">
        <v>3.6636666666666664</v>
      </c>
      <c r="E16" s="3">
        <v>44.749</v>
      </c>
      <c r="F16" s="3">
        <v>75.18566666666666</v>
      </c>
      <c r="G16" s="3">
        <v>25.222222222222218</v>
      </c>
      <c r="H16" s="28">
        <v>0.2</v>
      </c>
      <c r="I16" s="31">
        <f>31*(8+0.46*D16)*H16</f>
        <v>60.048777333333334</v>
      </c>
    </row>
    <row r="17" spans="3:9" ht="12.75">
      <c r="C17" s="10" t="s">
        <v>16</v>
      </c>
      <c r="D17" s="3">
        <v>1.8689999999999998</v>
      </c>
      <c r="E17" s="3">
        <v>67.14466666666667</v>
      </c>
      <c r="F17" s="3">
        <v>75.86966666666666</v>
      </c>
      <c r="G17" s="3">
        <v>27.7</v>
      </c>
      <c r="H17" s="28">
        <v>0.23</v>
      </c>
      <c r="I17" s="31">
        <f>28*(8+0.46*D17)*H17</f>
        <v>57.0567256</v>
      </c>
    </row>
    <row r="18" spans="3:9" ht="12.75">
      <c r="C18" s="10" t="s">
        <v>17</v>
      </c>
      <c r="D18" s="3">
        <v>7.3709999999999996</v>
      </c>
      <c r="E18" s="3">
        <v>124.50866666666667</v>
      </c>
      <c r="F18" s="3">
        <v>67.60966666666667</v>
      </c>
      <c r="G18" s="3">
        <v>51.36111111111111</v>
      </c>
      <c r="H18" s="28">
        <v>0.27</v>
      </c>
      <c r="I18" s="31">
        <f>31*(8+0.46*D18)*H18</f>
        <v>95.33982420000001</v>
      </c>
    </row>
    <row r="19" spans="3:9" ht="12.75">
      <c r="C19" s="10" t="s">
        <v>18</v>
      </c>
      <c r="D19" s="3">
        <v>9.684333333333333</v>
      </c>
      <c r="E19" s="3">
        <v>159.49833333333333</v>
      </c>
      <c r="F19" s="3">
        <v>70.47133333333333</v>
      </c>
      <c r="G19" s="3">
        <v>52.2</v>
      </c>
      <c r="H19" s="28">
        <v>0.3</v>
      </c>
      <c r="I19" s="31">
        <f>30*(8+0.46*D19)*H19</f>
        <v>112.09313999999999</v>
      </c>
    </row>
    <row r="20" spans="3:9" ht="12.75">
      <c r="C20" s="10" t="s">
        <v>19</v>
      </c>
      <c r="D20" s="3">
        <v>16.709</v>
      </c>
      <c r="E20" s="3">
        <v>203.11</v>
      </c>
      <c r="F20" s="3">
        <v>69.53866666666667</v>
      </c>
      <c r="G20" s="3">
        <v>64.72222222222223</v>
      </c>
      <c r="H20" s="28">
        <v>0.34</v>
      </c>
      <c r="I20" s="31">
        <f>31*(8+0.46*D20)*H20</f>
        <v>165.3319156</v>
      </c>
    </row>
    <row r="21" spans="3:9" ht="12.75">
      <c r="C21" s="10" t="s">
        <v>20</v>
      </c>
      <c r="D21" s="3">
        <v>17.185999999999996</v>
      </c>
      <c r="E21" s="3">
        <v>242.73366666666666</v>
      </c>
      <c r="F21" s="3">
        <v>64.87466666666667</v>
      </c>
      <c r="G21" s="3">
        <v>77.33888888888889</v>
      </c>
      <c r="H21" s="28">
        <v>0.35</v>
      </c>
      <c r="I21" s="31">
        <f>30*(8+0.46*D21)*H21</f>
        <v>167.00837999999996</v>
      </c>
    </row>
    <row r="22" spans="3:9" ht="12.75">
      <c r="C22" s="10" t="s">
        <v>21</v>
      </c>
      <c r="D22" s="3">
        <v>20.88733333333333</v>
      </c>
      <c r="E22" s="3">
        <v>264.91666666666663</v>
      </c>
      <c r="F22" s="3">
        <v>62.75533333333334</v>
      </c>
      <c r="G22" s="3">
        <v>97.56111111111112</v>
      </c>
      <c r="H22" s="28">
        <v>0.34</v>
      </c>
      <c r="I22" s="31">
        <f>31*(8+0.46*D22)*H22</f>
        <v>185.59014693333336</v>
      </c>
    </row>
    <row r="23" spans="3:9" ht="12.75">
      <c r="C23" s="10" t="s">
        <v>22</v>
      </c>
      <c r="D23" s="3">
        <v>20.107333333333333</v>
      </c>
      <c r="E23" s="3">
        <v>195.165</v>
      </c>
      <c r="F23" s="3">
        <v>69.94033333333333</v>
      </c>
      <c r="G23" s="3">
        <v>69.18888888888888</v>
      </c>
      <c r="H23" s="28">
        <v>0.32</v>
      </c>
      <c r="I23" s="31">
        <f>31*(8+0.46*D23)*H23</f>
        <v>171.11378346666666</v>
      </c>
    </row>
    <row r="24" spans="3:9" ht="12.75">
      <c r="C24" s="10" t="s">
        <v>23</v>
      </c>
      <c r="D24" s="3">
        <v>18.311333333333334</v>
      </c>
      <c r="E24" s="3">
        <v>150.88966666666667</v>
      </c>
      <c r="F24" s="3">
        <v>71.93400000000001</v>
      </c>
      <c r="G24" s="3">
        <v>62.34444444444444</v>
      </c>
      <c r="H24" s="28">
        <v>0.28</v>
      </c>
      <c r="I24" s="31">
        <f>30*(8+0.46*D24)*H24</f>
        <v>137.954992</v>
      </c>
    </row>
    <row r="25" spans="3:9" ht="12.75">
      <c r="C25" s="10" t="s">
        <v>24</v>
      </c>
      <c r="D25" s="3">
        <v>11.934666666666667</v>
      </c>
      <c r="E25" s="3">
        <v>89.20666666666666</v>
      </c>
      <c r="F25" s="3">
        <v>77.36566666666667</v>
      </c>
      <c r="G25" s="3">
        <v>37.766666666666666</v>
      </c>
      <c r="H25" s="28">
        <v>0.24</v>
      </c>
      <c r="I25" s="31">
        <f>31*(8+0.46*D25)*H25</f>
        <v>100.3652032</v>
      </c>
    </row>
    <row r="26" spans="3:9" ht="12.75">
      <c r="C26" s="10" t="s">
        <v>25</v>
      </c>
      <c r="D26" s="3">
        <v>4.636</v>
      </c>
      <c r="E26" s="3">
        <v>52.565333333333335</v>
      </c>
      <c r="F26" s="3">
        <v>76.24866666666667</v>
      </c>
      <c r="G26" s="3">
        <v>27.605555555555554</v>
      </c>
      <c r="H26" s="28">
        <v>0.21</v>
      </c>
      <c r="I26" s="31">
        <f>30*(8+0.46*D26)*H26</f>
        <v>63.83512799999999</v>
      </c>
    </row>
    <row r="27" spans="3:9" ht="12.75">
      <c r="C27" s="10" t="s">
        <v>26</v>
      </c>
      <c r="D27" s="3">
        <v>3.9116666666666666</v>
      </c>
      <c r="E27" s="3">
        <v>41.07033333333333</v>
      </c>
      <c r="F27" s="3">
        <v>73.15666666666667</v>
      </c>
      <c r="G27" s="3">
        <v>24.366666666666664</v>
      </c>
      <c r="H27" s="28">
        <v>0.2</v>
      </c>
      <c r="I27" s="31">
        <f>31*(8+0.46*D27)*H27</f>
        <v>60.75607333333334</v>
      </c>
    </row>
    <row r="28" ht="12.75">
      <c r="F28" s="2"/>
    </row>
    <row r="29" spans="6:10" ht="12.75">
      <c r="F29" s="2"/>
      <c r="H29" s="27" t="s">
        <v>35</v>
      </c>
      <c r="I29" s="34">
        <f>SUM(I16:I27)</f>
        <v>1376.4940896666665</v>
      </c>
      <c r="J29" s="33" t="s">
        <v>34</v>
      </c>
    </row>
    <row r="30" ht="12.75">
      <c r="F30" s="2"/>
    </row>
    <row r="31" ht="12.75">
      <c r="F31" s="2"/>
    </row>
    <row r="32" ht="12.75">
      <c r="F32" s="2"/>
    </row>
    <row r="33" ht="12.75">
      <c r="F3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5:N45"/>
  <sheetViews>
    <sheetView zoomScale="75" zoomScaleNormal="75" workbookViewId="0" topLeftCell="A1">
      <selection activeCell="M15" sqref="M15"/>
    </sheetView>
  </sheetViews>
  <sheetFormatPr defaultColWidth="9.140625" defaultRowHeight="12.75"/>
  <cols>
    <col min="3" max="3" width="13.00390625" style="2" customWidth="1"/>
    <col min="4" max="5" width="17.7109375" style="2" customWidth="1"/>
    <col min="6" max="6" width="17.7109375" style="0" customWidth="1"/>
    <col min="7" max="8" width="17.7109375" style="2" customWidth="1"/>
    <col min="9" max="9" width="8.57421875" style="2" customWidth="1"/>
    <col min="10" max="10" width="10.7109375" style="2" customWidth="1"/>
    <col min="11" max="11" width="13.140625" style="0" customWidth="1"/>
  </cols>
  <sheetData>
    <row r="5" ht="20.25">
      <c r="B5" s="1" t="s">
        <v>37</v>
      </c>
    </row>
    <row r="8" spans="8:10" ht="15">
      <c r="H8" s="38" t="s">
        <v>38</v>
      </c>
      <c r="I8" s="29">
        <v>0.0778</v>
      </c>
      <c r="J8" t="s">
        <v>39</v>
      </c>
    </row>
    <row r="9" spans="8:10" ht="15">
      <c r="H9" s="38" t="s">
        <v>38</v>
      </c>
      <c r="I9" s="29">
        <v>0.0806</v>
      </c>
      <c r="J9" t="s">
        <v>40</v>
      </c>
    </row>
    <row r="10" spans="8:10" ht="15">
      <c r="H10" s="38" t="s">
        <v>38</v>
      </c>
      <c r="I10" s="29">
        <v>0.0833</v>
      </c>
      <c r="J10" t="s">
        <v>41</v>
      </c>
    </row>
    <row r="11" spans="8:10" ht="15">
      <c r="H11" s="38" t="s">
        <v>38</v>
      </c>
      <c r="I11" s="29">
        <v>0.0861</v>
      </c>
      <c r="J11" t="s">
        <v>42</v>
      </c>
    </row>
    <row r="12" spans="4:10" ht="25.5">
      <c r="D12" s="7" t="s">
        <v>11</v>
      </c>
      <c r="E12" s="7" t="s">
        <v>11</v>
      </c>
      <c r="F12" s="7" t="s">
        <v>11</v>
      </c>
      <c r="G12" s="7" t="s">
        <v>12</v>
      </c>
      <c r="H12" s="7"/>
      <c r="I12" s="7"/>
      <c r="J12" s="7"/>
    </row>
    <row r="13" spans="3:13" ht="27.75" customHeight="1">
      <c r="C13" s="8" t="s">
        <v>6</v>
      </c>
      <c r="D13" s="9" t="s">
        <v>1</v>
      </c>
      <c r="E13" s="9" t="s">
        <v>9</v>
      </c>
      <c r="F13" s="9" t="s">
        <v>4</v>
      </c>
      <c r="G13" s="9" t="s">
        <v>7</v>
      </c>
      <c r="H13" s="39" t="s">
        <v>46</v>
      </c>
      <c r="I13" s="30" t="s">
        <v>47</v>
      </c>
      <c r="J13" s="30" t="s">
        <v>44</v>
      </c>
      <c r="K13" s="30" t="s">
        <v>48</v>
      </c>
      <c r="L13" s="30" t="s">
        <v>45</v>
      </c>
      <c r="M13" s="30" t="s">
        <v>43</v>
      </c>
    </row>
    <row r="14" spans="4:13" ht="12.75">
      <c r="D14" s="2" t="s">
        <v>2</v>
      </c>
      <c r="E14" s="2" t="s">
        <v>3</v>
      </c>
      <c r="F14" s="2" t="s">
        <v>5</v>
      </c>
      <c r="G14" s="2" t="s">
        <v>8</v>
      </c>
      <c r="H14" s="29"/>
      <c r="I14" s="26" t="s">
        <v>2</v>
      </c>
      <c r="J14" s="26" t="s">
        <v>2</v>
      </c>
      <c r="K14" s="26"/>
      <c r="L14" s="24"/>
      <c r="M14" s="26" t="s">
        <v>59</v>
      </c>
    </row>
    <row r="15" spans="8:13" ht="12.75">
      <c r="H15" s="29"/>
      <c r="I15" s="26"/>
      <c r="J15" s="26"/>
      <c r="K15" s="26"/>
      <c r="L15" s="24"/>
      <c r="M15" s="24"/>
    </row>
    <row r="16" spans="3:13" ht="12.75">
      <c r="C16" s="10" t="s">
        <v>15</v>
      </c>
      <c r="D16" s="3">
        <v>3.6636666666666664</v>
      </c>
      <c r="E16" s="3">
        <v>44.749</v>
      </c>
      <c r="F16" s="3">
        <v>75.18566666666666</v>
      </c>
      <c r="G16" s="3">
        <v>25.222222222222218</v>
      </c>
      <c r="H16" s="23">
        <v>9.1</v>
      </c>
      <c r="I16" s="40">
        <f>(D16/5)*1.514</f>
        <v>1.1093582666666666</v>
      </c>
      <c r="J16" s="32">
        <f>SUM($I$16:$I$27)</f>
        <v>41.26295973333333</v>
      </c>
      <c r="K16" s="32">
        <f>0.5+1.6*J16/100</f>
        <v>1.1602073557333334</v>
      </c>
      <c r="L16" s="26">
        <f>H16*I11</f>
        <v>0.7835099999999999</v>
      </c>
      <c r="M16" s="31">
        <f>10*1.6*(10/J16)^K16*D16^K16*L16</f>
        <v>10.920594644372741</v>
      </c>
    </row>
    <row r="17" spans="3:13" ht="12.75">
      <c r="C17" s="10" t="s">
        <v>16</v>
      </c>
      <c r="D17" s="3">
        <v>1.8689999999999998</v>
      </c>
      <c r="E17" s="3">
        <v>67.14466666666667</v>
      </c>
      <c r="F17" s="3">
        <v>75.86966666666666</v>
      </c>
      <c r="G17" s="3">
        <v>27.7</v>
      </c>
      <c r="H17" s="23">
        <v>10.4</v>
      </c>
      <c r="I17" s="40">
        <f aca="true" t="shared" si="0" ref="I17:I27">(D17/5)*1.514</f>
        <v>0.5659331999999999</v>
      </c>
      <c r="J17" s="32">
        <f aca="true" t="shared" si="1" ref="J17:J27">SUM($I$16:$I$27)</f>
        <v>41.26295973333333</v>
      </c>
      <c r="K17" s="32">
        <f>0.5+1.6*J17/100</f>
        <v>1.1602073557333334</v>
      </c>
      <c r="L17" s="26">
        <f>H17*I8</f>
        <v>0.80912</v>
      </c>
      <c r="M17" s="31">
        <f aca="true" t="shared" si="2" ref="M17:M27">10*1.6*(10/J17)^K17*D17^K17*L17</f>
        <v>5.165095455399902</v>
      </c>
    </row>
    <row r="18" spans="3:13" ht="12.75">
      <c r="C18" s="10" t="s">
        <v>17</v>
      </c>
      <c r="D18" s="3">
        <v>7.3709999999999996</v>
      </c>
      <c r="E18" s="3">
        <v>124.50866666666667</v>
      </c>
      <c r="F18" s="3">
        <v>67.60966666666667</v>
      </c>
      <c r="G18" s="3">
        <v>51.36111111111111</v>
      </c>
      <c r="H18" s="23">
        <v>11.9</v>
      </c>
      <c r="I18" s="40">
        <f t="shared" si="0"/>
        <v>2.2319388</v>
      </c>
      <c r="J18" s="32">
        <f t="shared" si="1"/>
        <v>41.26295973333333</v>
      </c>
      <c r="K18" s="32">
        <f aca="true" t="shared" si="3" ref="K18:K27">0.5+1.6*J18/100</f>
        <v>1.1602073557333334</v>
      </c>
      <c r="L18" s="26">
        <f>H18*I11</f>
        <v>1.02459</v>
      </c>
      <c r="M18" s="31">
        <f t="shared" si="2"/>
        <v>32.13682314956583</v>
      </c>
    </row>
    <row r="19" spans="3:13" ht="12.75">
      <c r="C19" s="10" t="s">
        <v>18</v>
      </c>
      <c r="D19" s="3">
        <v>9.684333333333333</v>
      </c>
      <c r="E19" s="3">
        <v>159.49833333333333</v>
      </c>
      <c r="F19" s="3">
        <v>70.47133333333333</v>
      </c>
      <c r="G19" s="3">
        <v>52.2</v>
      </c>
      <c r="H19" s="23">
        <v>13.5</v>
      </c>
      <c r="I19" s="40">
        <f t="shared" si="0"/>
        <v>2.932416133333333</v>
      </c>
      <c r="J19" s="32">
        <f t="shared" si="1"/>
        <v>41.26295973333333</v>
      </c>
      <c r="K19" s="32">
        <f t="shared" si="3"/>
        <v>1.1602073557333334</v>
      </c>
      <c r="L19" s="26">
        <f>H19*I10</f>
        <v>1.12455</v>
      </c>
      <c r="M19" s="31">
        <f t="shared" si="2"/>
        <v>48.41349431622544</v>
      </c>
    </row>
    <row r="20" spans="3:13" ht="12.75">
      <c r="C20" s="10" t="s">
        <v>19</v>
      </c>
      <c r="D20" s="3">
        <v>16.709</v>
      </c>
      <c r="E20" s="3">
        <v>203.11</v>
      </c>
      <c r="F20" s="3">
        <v>69.53866666666667</v>
      </c>
      <c r="G20" s="3">
        <v>64.72222222222223</v>
      </c>
      <c r="H20" s="23">
        <v>14.9</v>
      </c>
      <c r="I20" s="40">
        <f t="shared" si="0"/>
        <v>5.0594852</v>
      </c>
      <c r="J20" s="32">
        <f t="shared" si="1"/>
        <v>41.26295973333333</v>
      </c>
      <c r="K20" s="32">
        <f t="shared" si="3"/>
        <v>1.1602073557333334</v>
      </c>
      <c r="L20" s="26">
        <f>H20*I11</f>
        <v>1.2828899999999999</v>
      </c>
      <c r="M20" s="31">
        <f t="shared" si="2"/>
        <v>103.99389498117444</v>
      </c>
    </row>
    <row r="21" spans="3:13" ht="12.75">
      <c r="C21" s="10" t="s">
        <v>20</v>
      </c>
      <c r="D21" s="3">
        <v>17.185999999999996</v>
      </c>
      <c r="E21" s="3">
        <v>242.73366666666666</v>
      </c>
      <c r="F21" s="3">
        <v>64.87466666666667</v>
      </c>
      <c r="G21" s="3">
        <v>77.33888888888889</v>
      </c>
      <c r="H21" s="23">
        <v>15.7</v>
      </c>
      <c r="I21" s="40">
        <f t="shared" si="0"/>
        <v>5.203920799999999</v>
      </c>
      <c r="J21" s="32">
        <f t="shared" si="1"/>
        <v>41.26295973333333</v>
      </c>
      <c r="K21" s="32">
        <f t="shared" si="3"/>
        <v>1.1602073557333334</v>
      </c>
      <c r="L21" s="26">
        <f>H21*I10</f>
        <v>1.30781</v>
      </c>
      <c r="M21" s="31">
        <f t="shared" si="2"/>
        <v>109.53322061960107</v>
      </c>
    </row>
    <row r="22" spans="3:13" ht="12.75">
      <c r="C22" s="10" t="s">
        <v>21</v>
      </c>
      <c r="D22" s="3">
        <v>20.88733333333333</v>
      </c>
      <c r="E22" s="3">
        <v>264.91666666666663</v>
      </c>
      <c r="F22" s="3">
        <v>62.75533333333334</v>
      </c>
      <c r="G22" s="3">
        <v>97.56111111111112</v>
      </c>
      <c r="H22" s="23">
        <v>15.4</v>
      </c>
      <c r="I22" s="40">
        <f t="shared" si="0"/>
        <v>6.324684533333332</v>
      </c>
      <c r="J22" s="32">
        <f t="shared" si="1"/>
        <v>41.26295973333333</v>
      </c>
      <c r="K22" s="32">
        <f t="shared" si="3"/>
        <v>1.1602073557333334</v>
      </c>
      <c r="L22" s="26">
        <f>H22*I11</f>
        <v>1.32594</v>
      </c>
      <c r="M22" s="31">
        <f t="shared" si="2"/>
        <v>139.252865650247</v>
      </c>
    </row>
    <row r="23" spans="3:13" ht="12.75">
      <c r="C23" s="10" t="s">
        <v>22</v>
      </c>
      <c r="D23" s="3">
        <v>20.107333333333333</v>
      </c>
      <c r="E23" s="3">
        <v>195.165</v>
      </c>
      <c r="F23" s="3">
        <v>69.94033333333333</v>
      </c>
      <c r="G23" s="3">
        <v>69.18888888888888</v>
      </c>
      <c r="H23" s="23">
        <v>14.2</v>
      </c>
      <c r="I23" s="40">
        <f t="shared" si="0"/>
        <v>6.088500533333334</v>
      </c>
      <c r="J23" s="32">
        <f t="shared" si="1"/>
        <v>41.26295973333333</v>
      </c>
      <c r="K23" s="32">
        <f t="shared" si="3"/>
        <v>1.1602073557333334</v>
      </c>
      <c r="L23" s="26">
        <f>H23*I11</f>
        <v>1.2226199999999998</v>
      </c>
      <c r="M23" s="31">
        <f t="shared" si="2"/>
        <v>122.85568402512311</v>
      </c>
    </row>
    <row r="24" spans="3:13" ht="12.75">
      <c r="C24" s="10" t="s">
        <v>23</v>
      </c>
      <c r="D24" s="3">
        <v>18.311333333333334</v>
      </c>
      <c r="E24" s="3">
        <v>150.88966666666667</v>
      </c>
      <c r="F24" s="3">
        <v>71.93400000000001</v>
      </c>
      <c r="G24" s="3">
        <v>62.34444444444444</v>
      </c>
      <c r="H24" s="23">
        <v>12.6</v>
      </c>
      <c r="I24" s="40">
        <f t="shared" si="0"/>
        <v>5.544671733333333</v>
      </c>
      <c r="J24" s="32">
        <f t="shared" si="1"/>
        <v>41.26295973333333</v>
      </c>
      <c r="K24" s="32">
        <f t="shared" si="3"/>
        <v>1.1602073557333334</v>
      </c>
      <c r="L24" s="26">
        <f>H24*I10</f>
        <v>1.04958</v>
      </c>
      <c r="M24" s="31">
        <f t="shared" si="2"/>
        <v>94.61823632655384</v>
      </c>
    </row>
    <row r="25" spans="3:13" ht="12.75">
      <c r="C25" s="10" t="s">
        <v>24</v>
      </c>
      <c r="D25" s="3">
        <v>11.934666666666667</v>
      </c>
      <c r="E25" s="3">
        <v>89.20666666666666</v>
      </c>
      <c r="F25" s="3">
        <v>77.36566666666667</v>
      </c>
      <c r="G25" s="3">
        <v>37.766666666666666</v>
      </c>
      <c r="H25" s="23">
        <v>10.9</v>
      </c>
      <c r="I25" s="40">
        <f t="shared" si="0"/>
        <v>3.613817066666667</v>
      </c>
      <c r="J25" s="32">
        <f t="shared" si="1"/>
        <v>41.26295973333333</v>
      </c>
      <c r="K25" s="32">
        <f t="shared" si="3"/>
        <v>1.1602073557333334</v>
      </c>
      <c r="L25" s="26">
        <f>H25*I11</f>
        <v>0.9384899999999999</v>
      </c>
      <c r="M25" s="31">
        <f t="shared" si="2"/>
        <v>51.486714510332426</v>
      </c>
    </row>
    <row r="26" spans="3:13" ht="12.75">
      <c r="C26" s="10" t="s">
        <v>25</v>
      </c>
      <c r="D26" s="3">
        <v>4.636</v>
      </c>
      <c r="E26" s="3">
        <v>52.565333333333335</v>
      </c>
      <c r="F26" s="3">
        <v>76.24866666666667</v>
      </c>
      <c r="G26" s="3">
        <v>27.605555555555554</v>
      </c>
      <c r="H26" s="23">
        <v>9.5</v>
      </c>
      <c r="I26" s="40">
        <f t="shared" si="0"/>
        <v>1.4037808</v>
      </c>
      <c r="J26" s="32">
        <f t="shared" si="1"/>
        <v>41.26295973333333</v>
      </c>
      <c r="K26" s="32">
        <f t="shared" si="3"/>
        <v>1.1602073557333334</v>
      </c>
      <c r="L26" s="26">
        <f>H26*I10</f>
        <v>0.79135</v>
      </c>
      <c r="M26" s="31">
        <f t="shared" si="2"/>
        <v>14.493571503834062</v>
      </c>
    </row>
    <row r="27" spans="3:13" ht="12.75">
      <c r="C27" s="10" t="s">
        <v>26</v>
      </c>
      <c r="D27" s="3">
        <v>3.9116666666666666</v>
      </c>
      <c r="E27" s="3">
        <v>41.07033333333333</v>
      </c>
      <c r="F27" s="3">
        <v>73.15666666666667</v>
      </c>
      <c r="G27" s="3">
        <v>24.366666666666664</v>
      </c>
      <c r="H27" s="23">
        <v>8.7</v>
      </c>
      <c r="I27" s="40">
        <f t="shared" si="0"/>
        <v>1.1844526666666666</v>
      </c>
      <c r="J27" s="32">
        <f t="shared" si="1"/>
        <v>41.26295973333333</v>
      </c>
      <c r="K27" s="32">
        <f t="shared" si="3"/>
        <v>1.1602073557333334</v>
      </c>
      <c r="L27" s="26">
        <f>H27*I11</f>
        <v>0.7490699999999999</v>
      </c>
      <c r="M27" s="31">
        <f t="shared" si="2"/>
        <v>11.264898257680278</v>
      </c>
    </row>
    <row r="28" spans="6:11" ht="12.75">
      <c r="F28" s="2"/>
      <c r="K28" s="2"/>
    </row>
    <row r="29" spans="6:14" ht="12.75">
      <c r="F29" s="2"/>
      <c r="L29" s="27" t="s">
        <v>35</v>
      </c>
      <c r="M29" s="34">
        <f>SUM(M16:M27)</f>
        <v>744.1350934401102</v>
      </c>
      <c r="N29" s="33" t="s">
        <v>34</v>
      </c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5">
      <c r="E34" s="14"/>
    </row>
    <row r="35" ht="15">
      <c r="E35" s="35"/>
    </row>
    <row r="36" ht="12.75">
      <c r="E36"/>
    </row>
    <row r="37" ht="15">
      <c r="E37" s="35"/>
    </row>
    <row r="38" ht="15">
      <c r="E38" s="11"/>
    </row>
    <row r="39" ht="15">
      <c r="E39" s="14"/>
    </row>
    <row r="40" ht="15">
      <c r="E40" s="13"/>
    </row>
    <row r="41" ht="15">
      <c r="E41" s="37"/>
    </row>
    <row r="42" ht="15">
      <c r="E42" s="36"/>
    </row>
    <row r="43" ht="15">
      <c r="E43" s="36"/>
    </row>
    <row r="44" ht="15">
      <c r="E44" s="36"/>
    </row>
    <row r="45" ht="15">
      <c r="E45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5:N98"/>
  <sheetViews>
    <sheetView zoomScale="75" zoomScaleNormal="75" workbookViewId="0" topLeftCell="A1">
      <selection activeCell="J22" sqref="J22"/>
    </sheetView>
  </sheetViews>
  <sheetFormatPr defaultColWidth="9.140625" defaultRowHeight="12.75"/>
  <cols>
    <col min="3" max="3" width="13.00390625" style="2" customWidth="1"/>
    <col min="4" max="5" width="17.7109375" style="2" customWidth="1"/>
    <col min="6" max="6" width="17.7109375" style="0" customWidth="1"/>
    <col min="7" max="8" width="17.7109375" style="2" customWidth="1"/>
    <col min="9" max="9" width="8.57421875" style="2" customWidth="1"/>
    <col min="10" max="10" width="10.7109375" style="2" customWidth="1"/>
    <col min="11" max="11" width="13.140625" style="0" customWidth="1"/>
  </cols>
  <sheetData>
    <row r="5" spans="2:14" ht="20.25">
      <c r="B5" s="1" t="s">
        <v>49</v>
      </c>
      <c r="J5" s="42"/>
      <c r="K5" s="43"/>
      <c r="L5" s="44"/>
      <c r="M5" s="44"/>
      <c r="N5" s="44"/>
    </row>
    <row r="6" spans="10:14" ht="15">
      <c r="J6" s="42"/>
      <c r="K6" s="43"/>
      <c r="L6" s="44"/>
      <c r="M6" s="44"/>
      <c r="N6" s="44"/>
    </row>
    <row r="7" spans="10:14" ht="15">
      <c r="J7" s="42"/>
      <c r="K7" s="43"/>
      <c r="L7" s="44"/>
      <c r="M7" s="44"/>
      <c r="N7" s="44"/>
    </row>
    <row r="8" spans="10:14" ht="15">
      <c r="J8" s="42"/>
      <c r="K8" s="43"/>
      <c r="L8" s="44"/>
      <c r="M8" s="44"/>
      <c r="N8" s="44"/>
    </row>
    <row r="9" spans="5:14" ht="12.75">
      <c r="E9"/>
      <c r="F9" s="2"/>
      <c r="G9" s="27" t="s">
        <v>55</v>
      </c>
      <c r="H9" s="41">
        <f>(24*3600)/(4.185*10000)</f>
        <v>2.0645161290322585</v>
      </c>
      <c r="J9" s="43"/>
      <c r="K9" s="44"/>
      <c r="L9" s="44"/>
      <c r="M9" s="44"/>
      <c r="N9" s="44"/>
    </row>
    <row r="10" spans="10:14" ht="12.75">
      <c r="J10" s="43"/>
      <c r="K10" s="44"/>
      <c r="L10" s="44"/>
      <c r="M10" s="44"/>
      <c r="N10" s="44"/>
    </row>
    <row r="11" spans="8:14" ht="12.75">
      <c r="H11"/>
      <c r="I11" s="27" t="s">
        <v>50</v>
      </c>
      <c r="J11" s="52">
        <v>0.4</v>
      </c>
      <c r="K11" s="46"/>
      <c r="L11" s="44"/>
      <c r="M11" s="44"/>
      <c r="N11" s="44"/>
    </row>
    <row r="12" spans="4:11" ht="25.5">
      <c r="D12" s="7" t="s">
        <v>11</v>
      </c>
      <c r="E12" s="7" t="s">
        <v>11</v>
      </c>
      <c r="F12" s="7" t="s">
        <v>11</v>
      </c>
      <c r="G12" s="7" t="s">
        <v>12</v>
      </c>
      <c r="H12" s="47"/>
      <c r="I12" s="47"/>
      <c r="J12" s="47"/>
      <c r="K12" s="48"/>
    </row>
    <row r="13" spans="3:11" ht="27.75" customHeight="1">
      <c r="C13" s="8" t="s">
        <v>6</v>
      </c>
      <c r="D13" s="9" t="s">
        <v>1</v>
      </c>
      <c r="E13" s="9" t="s">
        <v>9</v>
      </c>
      <c r="F13" s="9" t="s">
        <v>4</v>
      </c>
      <c r="G13" s="9" t="s">
        <v>7</v>
      </c>
      <c r="H13" s="30" t="s">
        <v>9</v>
      </c>
      <c r="I13" s="30" t="s">
        <v>43</v>
      </c>
      <c r="J13"/>
      <c r="K13" s="49"/>
    </row>
    <row r="14" spans="4:11" ht="12.75">
      <c r="D14" s="2" t="s">
        <v>2</v>
      </c>
      <c r="E14" s="2" t="s">
        <v>3</v>
      </c>
      <c r="F14" s="2" t="s">
        <v>5</v>
      </c>
      <c r="G14" s="2" t="s">
        <v>8</v>
      </c>
      <c r="H14" s="26" t="s">
        <v>51</v>
      </c>
      <c r="I14" s="26" t="s">
        <v>59</v>
      </c>
      <c r="J14"/>
      <c r="K14" s="50"/>
    </row>
    <row r="15" spans="8:11" ht="12.75">
      <c r="H15" s="24"/>
      <c r="I15" s="24"/>
      <c r="J15"/>
      <c r="K15" s="50"/>
    </row>
    <row r="16" spans="3:11" ht="12.75">
      <c r="C16" s="10" t="s">
        <v>15</v>
      </c>
      <c r="D16" s="3">
        <v>3.6636666666666664</v>
      </c>
      <c r="E16" s="3">
        <v>44.749</v>
      </c>
      <c r="F16" s="3">
        <v>75.18566666666666</v>
      </c>
      <c r="G16" s="3">
        <v>25.222222222222218</v>
      </c>
      <c r="H16" s="26">
        <f>E16*$H$9</f>
        <v>92.38503225806454</v>
      </c>
      <c r="I16" s="32">
        <f>IF(F16&gt;50,$J$11*(H16+50)*D16/(D16+15),$J$11*(H16+50)*D16/(D16+15)*(1+(50-F16)/70))</f>
        <v>11.180038860162433</v>
      </c>
      <c r="J16"/>
      <c r="K16" s="51"/>
    </row>
    <row r="17" spans="3:11" ht="12.75">
      <c r="C17" s="10" t="s">
        <v>16</v>
      </c>
      <c r="D17" s="3">
        <v>1.8689999999999998</v>
      </c>
      <c r="E17" s="3">
        <v>67.14466666666667</v>
      </c>
      <c r="F17" s="3">
        <v>75.86966666666666</v>
      </c>
      <c r="G17" s="3">
        <v>27.7</v>
      </c>
      <c r="H17" s="26">
        <f aca="true" t="shared" si="0" ref="H17:H27">E17*$H$9</f>
        <v>138.62124731182797</v>
      </c>
      <c r="I17" s="32">
        <f aca="true" t="shared" si="1" ref="I17:I27">IF(F17&gt;50,$J$11*(H17+50)*D17/(D17+15),$J$11*(H17+50)*D17/(D17+15)*(1+(50-F17)/70))</f>
        <v>8.359312614281972</v>
      </c>
      <c r="J17"/>
      <c r="K17" s="51"/>
    </row>
    <row r="18" spans="3:11" ht="12.75">
      <c r="C18" s="10" t="s">
        <v>17</v>
      </c>
      <c r="D18" s="3">
        <v>7.3709999999999996</v>
      </c>
      <c r="E18" s="3">
        <v>124.50866666666667</v>
      </c>
      <c r="F18" s="3">
        <v>67.60966666666667</v>
      </c>
      <c r="G18" s="3">
        <v>51.36111111111111</v>
      </c>
      <c r="H18" s="26">
        <f t="shared" si="0"/>
        <v>257.05015053763447</v>
      </c>
      <c r="I18" s="32">
        <f t="shared" si="1"/>
        <v>40.46786750011897</v>
      </c>
      <c r="J18"/>
      <c r="K18" s="51"/>
    </row>
    <row r="19" spans="3:11" ht="12.75">
      <c r="C19" s="10" t="s">
        <v>18</v>
      </c>
      <c r="D19" s="3">
        <v>9.684333333333333</v>
      </c>
      <c r="E19" s="3">
        <v>159.49833333333333</v>
      </c>
      <c r="F19" s="3">
        <v>70.47133333333333</v>
      </c>
      <c r="G19" s="3">
        <v>52.2</v>
      </c>
      <c r="H19" s="26">
        <f t="shared" si="0"/>
        <v>329.2868817204302</v>
      </c>
      <c r="I19" s="32">
        <f t="shared" si="1"/>
        <v>59.52181153835041</v>
      </c>
      <c r="J19"/>
      <c r="K19" s="51"/>
    </row>
    <row r="20" spans="3:11" ht="12.75">
      <c r="C20" s="10" t="s">
        <v>19</v>
      </c>
      <c r="D20" s="3">
        <v>16.709</v>
      </c>
      <c r="E20" s="3">
        <v>203.11</v>
      </c>
      <c r="F20" s="3">
        <v>69.53866666666667</v>
      </c>
      <c r="G20" s="3">
        <v>64.72222222222223</v>
      </c>
      <c r="H20" s="26">
        <f t="shared" si="0"/>
        <v>419.32387096774204</v>
      </c>
      <c r="I20" s="32">
        <f t="shared" si="1"/>
        <v>98.92374480431427</v>
      </c>
      <c r="J20"/>
      <c r="K20" s="51"/>
    </row>
    <row r="21" spans="3:11" ht="12.75">
      <c r="C21" s="10" t="s">
        <v>20</v>
      </c>
      <c r="D21" s="3">
        <v>17.185999999999996</v>
      </c>
      <c r="E21" s="3">
        <v>242.73366666666666</v>
      </c>
      <c r="F21" s="3">
        <v>64.87466666666667</v>
      </c>
      <c r="G21" s="3">
        <v>77.33888888888889</v>
      </c>
      <c r="H21" s="26">
        <f t="shared" si="0"/>
        <v>501.1275698924732</v>
      </c>
      <c r="I21" s="32">
        <f t="shared" si="1"/>
        <v>117.7117804781215</v>
      </c>
      <c r="J21"/>
      <c r="K21" s="51"/>
    </row>
    <row r="22" spans="3:11" ht="12.75">
      <c r="C22" s="10" t="s">
        <v>21</v>
      </c>
      <c r="D22" s="3">
        <v>20.88733333333333</v>
      </c>
      <c r="E22" s="3">
        <v>264.91666666666663</v>
      </c>
      <c r="F22" s="3">
        <v>62.75533333333334</v>
      </c>
      <c r="G22" s="3">
        <v>97.56111111111112</v>
      </c>
      <c r="H22" s="26">
        <f t="shared" si="0"/>
        <v>546.9247311827958</v>
      </c>
      <c r="I22" s="32">
        <f t="shared" si="1"/>
        <v>138.9701008912201</v>
      </c>
      <c r="J22"/>
      <c r="K22" s="51"/>
    </row>
    <row r="23" spans="3:11" ht="12.75">
      <c r="C23" s="10" t="s">
        <v>22</v>
      </c>
      <c r="D23" s="3">
        <v>20.107333333333333</v>
      </c>
      <c r="E23" s="3">
        <v>195.165</v>
      </c>
      <c r="F23" s="3">
        <v>69.94033333333333</v>
      </c>
      <c r="G23" s="3">
        <v>69.18888888888888</v>
      </c>
      <c r="H23" s="26">
        <f t="shared" si="0"/>
        <v>402.9212903225807</v>
      </c>
      <c r="I23" s="32">
        <f t="shared" si="1"/>
        <v>103.76224558910282</v>
      </c>
      <c r="J23"/>
      <c r="K23" s="51"/>
    </row>
    <row r="24" spans="3:11" ht="12.75">
      <c r="C24" s="10" t="s">
        <v>23</v>
      </c>
      <c r="D24" s="3">
        <v>18.311333333333334</v>
      </c>
      <c r="E24" s="3">
        <v>150.88966666666667</v>
      </c>
      <c r="F24" s="3">
        <v>71.93400000000001</v>
      </c>
      <c r="G24" s="3">
        <v>62.34444444444444</v>
      </c>
      <c r="H24" s="26">
        <f t="shared" si="0"/>
        <v>311.51415053763446</v>
      </c>
      <c r="I24" s="32">
        <f t="shared" si="1"/>
        <v>79.49013687287375</v>
      </c>
      <c r="J24"/>
      <c r="K24" s="51"/>
    </row>
    <row r="25" spans="3:11" ht="12.75">
      <c r="C25" s="10" t="s">
        <v>24</v>
      </c>
      <c r="D25" s="3">
        <v>11.934666666666667</v>
      </c>
      <c r="E25" s="3">
        <v>89.20666666666666</v>
      </c>
      <c r="F25" s="3">
        <v>77.36566666666667</v>
      </c>
      <c r="G25" s="3">
        <v>37.766666666666666</v>
      </c>
      <c r="H25" s="26">
        <f t="shared" si="0"/>
        <v>184.16860215053765</v>
      </c>
      <c r="I25" s="32">
        <f t="shared" si="1"/>
        <v>41.503750464817834</v>
      </c>
      <c r="J25"/>
      <c r="K25" s="51"/>
    </row>
    <row r="26" spans="3:11" ht="12.75">
      <c r="C26" s="10" t="s">
        <v>25</v>
      </c>
      <c r="D26" s="3">
        <v>4.636</v>
      </c>
      <c r="E26" s="3">
        <v>52.565333333333335</v>
      </c>
      <c r="F26" s="3">
        <v>76.24866666666667</v>
      </c>
      <c r="G26" s="3">
        <v>27.605555555555554</v>
      </c>
      <c r="H26" s="26">
        <f t="shared" si="0"/>
        <v>108.52197849462368</v>
      </c>
      <c r="I26" s="32">
        <f t="shared" si="1"/>
        <v>14.970623188043911</v>
      </c>
      <c r="J26"/>
      <c r="K26" s="51"/>
    </row>
    <row r="27" spans="3:11" ht="12.75">
      <c r="C27" s="10" t="s">
        <v>26</v>
      </c>
      <c r="D27" s="3">
        <v>3.9116666666666666</v>
      </c>
      <c r="E27" s="3">
        <v>41.07033333333333</v>
      </c>
      <c r="F27" s="3">
        <v>73.15666666666667</v>
      </c>
      <c r="G27" s="3">
        <v>24.366666666666664</v>
      </c>
      <c r="H27" s="26">
        <f t="shared" si="0"/>
        <v>84.79036559139786</v>
      </c>
      <c r="I27" s="32">
        <f t="shared" si="1"/>
        <v>11.151951636309537</v>
      </c>
      <c r="J27"/>
      <c r="K27" s="51"/>
    </row>
    <row r="28" spans="6:11" ht="12.75">
      <c r="F28" s="2"/>
      <c r="H28"/>
      <c r="I28"/>
      <c r="J28"/>
      <c r="K28" s="50"/>
    </row>
    <row r="29" spans="6:11" ht="12.75">
      <c r="F29" s="2"/>
      <c r="H29" s="27" t="s">
        <v>35</v>
      </c>
      <c r="I29" s="34">
        <f>SUM(I16:I27)</f>
        <v>726.0133644377174</v>
      </c>
      <c r="J29" s="33" t="s">
        <v>34</v>
      </c>
      <c r="K29" s="48"/>
    </row>
    <row r="30" spans="6:11" ht="12.75">
      <c r="F30" s="2"/>
      <c r="H30"/>
      <c r="I30"/>
      <c r="J30"/>
      <c r="K30" s="48"/>
    </row>
    <row r="31" spans="2:10" ht="12.75">
      <c r="B31" s="2"/>
      <c r="F31" s="2"/>
      <c r="G31" s="50"/>
      <c r="H31" s="50"/>
      <c r="I31" s="50"/>
      <c r="J31" s="48"/>
    </row>
    <row r="32" spans="2:10" ht="12.75">
      <c r="B32" s="54"/>
      <c r="C32" s="54"/>
      <c r="D32" s="54"/>
      <c r="E32" s="54"/>
      <c r="F32" s="54"/>
      <c r="G32" s="48"/>
      <c r="H32" s="54"/>
      <c r="I32" s="54"/>
      <c r="J32"/>
    </row>
    <row r="33" spans="2:10" ht="12.75">
      <c r="B33" s="50"/>
      <c r="C33" s="50"/>
      <c r="D33" s="50"/>
      <c r="E33" s="50"/>
      <c r="F33" s="50"/>
      <c r="G33" s="48"/>
      <c r="H33" s="48"/>
      <c r="I33" s="50"/>
      <c r="J33"/>
    </row>
    <row r="34" spans="2:10" ht="12.75">
      <c r="B34" s="50"/>
      <c r="C34" s="50"/>
      <c r="D34" s="48"/>
      <c r="E34" s="50"/>
      <c r="F34" s="48"/>
      <c r="G34" s="48"/>
      <c r="H34" s="48"/>
      <c r="I34" s="48"/>
      <c r="J34"/>
    </row>
    <row r="35" spans="2:10" ht="12.75">
      <c r="B35" s="54"/>
      <c r="C35" s="51"/>
      <c r="D35" s="51"/>
      <c r="E35" s="51"/>
      <c r="F35" s="51"/>
      <c r="G35" s="48"/>
      <c r="H35" s="54"/>
      <c r="I35" s="51"/>
      <c r="J35"/>
    </row>
    <row r="36" spans="2:10" ht="12.75">
      <c r="B36" s="54"/>
      <c r="C36" s="51"/>
      <c r="D36" s="51"/>
      <c r="E36" s="51"/>
      <c r="F36" s="51"/>
      <c r="G36" s="48"/>
      <c r="H36" s="54"/>
      <c r="I36" s="51"/>
      <c r="J36"/>
    </row>
    <row r="37" spans="2:10" ht="12.75">
      <c r="B37" s="54"/>
      <c r="C37" s="51"/>
      <c r="D37" s="51"/>
      <c r="E37" s="51"/>
      <c r="F37" s="51"/>
      <c r="G37" s="48"/>
      <c r="H37" s="54"/>
      <c r="I37" s="51"/>
      <c r="J37"/>
    </row>
    <row r="38" spans="2:10" ht="12.75">
      <c r="B38" s="54"/>
      <c r="C38" s="51"/>
      <c r="D38" s="51"/>
      <c r="E38" s="51"/>
      <c r="F38" s="51"/>
      <c r="G38" s="48"/>
      <c r="H38" s="54"/>
      <c r="I38" s="51"/>
      <c r="J38"/>
    </row>
    <row r="39" spans="2:10" ht="12.75">
      <c r="B39" s="54"/>
      <c r="C39" s="51"/>
      <c r="D39" s="51"/>
      <c r="E39" s="51"/>
      <c r="F39" s="51"/>
      <c r="G39" s="48"/>
      <c r="H39" s="54"/>
      <c r="I39" s="51"/>
      <c r="J39"/>
    </row>
    <row r="40" spans="2:10" ht="12.75">
      <c r="B40" s="54"/>
      <c r="C40" s="51"/>
      <c r="D40" s="51"/>
      <c r="E40" s="51"/>
      <c r="F40" s="51"/>
      <c r="G40" s="48"/>
      <c r="H40" s="54"/>
      <c r="I40" s="51"/>
      <c r="J40"/>
    </row>
    <row r="41" spans="2:10" ht="12.75">
      <c r="B41" s="54"/>
      <c r="C41" s="51"/>
      <c r="D41" s="51"/>
      <c r="E41" s="51"/>
      <c r="F41" s="51"/>
      <c r="G41" s="48"/>
      <c r="H41" s="54"/>
      <c r="I41" s="51"/>
      <c r="J41"/>
    </row>
    <row r="42" spans="2:10" ht="12.75">
      <c r="B42" s="54"/>
      <c r="C42" s="51"/>
      <c r="D42" s="51"/>
      <c r="E42" s="51"/>
      <c r="F42" s="51"/>
      <c r="G42" s="48"/>
      <c r="H42" s="54"/>
      <c r="I42" s="51"/>
      <c r="J42"/>
    </row>
    <row r="43" spans="2:10" ht="12.75">
      <c r="B43" s="54"/>
      <c r="C43" s="51"/>
      <c r="D43" s="51"/>
      <c r="E43" s="51"/>
      <c r="F43" s="51"/>
      <c r="G43" s="48"/>
      <c r="H43" s="54"/>
      <c r="I43" s="51"/>
      <c r="J43"/>
    </row>
    <row r="44" spans="2:10" ht="15">
      <c r="B44" s="50"/>
      <c r="C44" s="50"/>
      <c r="D44" s="55"/>
      <c r="E44" s="48"/>
      <c r="F44" s="50"/>
      <c r="G44" s="50"/>
      <c r="H44" s="50"/>
      <c r="I44" s="50"/>
      <c r="J44"/>
    </row>
    <row r="45" spans="2:10" ht="15">
      <c r="B45" s="50"/>
      <c r="C45" s="50"/>
      <c r="D45" s="55"/>
      <c r="E45" s="48"/>
      <c r="F45" s="50"/>
      <c r="G45" s="50"/>
      <c r="H45" s="50"/>
      <c r="I45" s="50"/>
      <c r="J45"/>
    </row>
    <row r="46" spans="2:10" ht="12.75">
      <c r="B46" s="50"/>
      <c r="C46" s="50"/>
      <c r="D46" s="50"/>
      <c r="E46" s="48"/>
      <c r="F46" s="50"/>
      <c r="G46" s="50"/>
      <c r="H46" s="50"/>
      <c r="I46" s="50"/>
      <c r="J46"/>
    </row>
    <row r="47" spans="2:10" ht="12.75">
      <c r="B47" s="50"/>
      <c r="C47" s="50"/>
      <c r="D47" s="50"/>
      <c r="E47" s="48"/>
      <c r="F47" s="50"/>
      <c r="G47" s="50"/>
      <c r="H47" s="50"/>
      <c r="I47" s="50"/>
      <c r="J47"/>
    </row>
    <row r="48" spans="2:10" ht="12.75">
      <c r="B48" s="2"/>
      <c r="E48"/>
      <c r="F48" s="2"/>
      <c r="J48"/>
    </row>
    <row r="49" spans="2:10" ht="12.75">
      <c r="B49" s="2"/>
      <c r="E49"/>
      <c r="F49" s="2"/>
      <c r="J49"/>
    </row>
    <row r="50" spans="2:10" ht="12.75">
      <c r="B50" s="2"/>
      <c r="E50"/>
      <c r="F50" s="2"/>
      <c r="J50"/>
    </row>
    <row r="51" spans="2:10" ht="12.75">
      <c r="B51" s="2"/>
      <c r="E51"/>
      <c r="F51" s="2"/>
      <c r="J51"/>
    </row>
    <row r="52" spans="2:10" ht="12.75">
      <c r="B52" s="2"/>
      <c r="E52"/>
      <c r="F52" s="2"/>
      <c r="J52"/>
    </row>
    <row r="53" spans="2:10" ht="12.75">
      <c r="B53" s="2"/>
      <c r="E53"/>
      <c r="F53" s="2"/>
      <c r="J53"/>
    </row>
    <row r="54" spans="2:10" ht="12.75">
      <c r="B54" s="2"/>
      <c r="E54"/>
      <c r="F54" s="2"/>
      <c r="J54"/>
    </row>
    <row r="55" spans="2:10" ht="12.75">
      <c r="B55" s="2"/>
      <c r="E55"/>
      <c r="F55" s="2"/>
      <c r="J55"/>
    </row>
    <row r="56" spans="2:10" ht="12.75">
      <c r="B56" s="2"/>
      <c r="E56"/>
      <c r="F56" s="2"/>
      <c r="J56"/>
    </row>
    <row r="57" spans="2:10" ht="12.75">
      <c r="B57" s="2"/>
      <c r="E57"/>
      <c r="F57" s="2"/>
      <c r="J57"/>
    </row>
    <row r="58" spans="2:10" ht="12.75">
      <c r="B58" s="2"/>
      <c r="E58"/>
      <c r="F58" s="2"/>
      <c r="J58"/>
    </row>
    <row r="59" spans="2:10" ht="12.75">
      <c r="B59" s="2"/>
      <c r="E59"/>
      <c r="F59" s="2"/>
      <c r="J59"/>
    </row>
    <row r="60" spans="2:10" ht="12.75">
      <c r="B60" s="2"/>
      <c r="E60"/>
      <c r="F60" s="2"/>
      <c r="J60"/>
    </row>
    <row r="61" spans="2:10" ht="12.75">
      <c r="B61" s="2"/>
      <c r="E61"/>
      <c r="F61" s="2"/>
      <c r="J61"/>
    </row>
    <row r="62" spans="2:10" ht="12.75">
      <c r="B62" s="2"/>
      <c r="E62"/>
      <c r="F62" s="2"/>
      <c r="J62"/>
    </row>
    <row r="63" spans="2:10" ht="12.75">
      <c r="B63" s="2"/>
      <c r="E63"/>
      <c r="F63" s="2"/>
      <c r="J63"/>
    </row>
    <row r="64" spans="2:10" ht="12.75">
      <c r="B64" s="2"/>
      <c r="E64"/>
      <c r="F64" s="2"/>
      <c r="J64"/>
    </row>
    <row r="65" spans="2:10" ht="12.75">
      <c r="B65" s="2"/>
      <c r="E65"/>
      <c r="F65" s="2"/>
      <c r="J65"/>
    </row>
    <row r="66" spans="2:10" ht="12.75">
      <c r="B66" s="2"/>
      <c r="E66"/>
      <c r="F66" s="2"/>
      <c r="J66"/>
    </row>
    <row r="67" spans="2:10" ht="12.75">
      <c r="B67" s="2"/>
      <c r="E67"/>
      <c r="F67" s="2"/>
      <c r="J67"/>
    </row>
    <row r="68" spans="2:10" ht="12.75">
      <c r="B68" s="2"/>
      <c r="E68"/>
      <c r="F68" s="2"/>
      <c r="J68"/>
    </row>
    <row r="69" spans="2:10" ht="12.75">
      <c r="B69" s="2"/>
      <c r="E69"/>
      <c r="F69" s="2"/>
      <c r="J69"/>
    </row>
    <row r="70" spans="2:10" ht="12.75">
      <c r="B70" s="2"/>
      <c r="E70"/>
      <c r="F70" s="2"/>
      <c r="J70"/>
    </row>
    <row r="71" spans="2:10" ht="12.75">
      <c r="B71" s="2"/>
      <c r="E71"/>
      <c r="F71" s="2"/>
      <c r="J71"/>
    </row>
    <row r="72" spans="2:10" ht="12.75">
      <c r="B72" s="2"/>
      <c r="E72"/>
      <c r="F72" s="2"/>
      <c r="J72"/>
    </row>
    <row r="73" spans="2:10" ht="12.75">
      <c r="B73" s="2"/>
      <c r="E73"/>
      <c r="F73" s="2"/>
      <c r="J73"/>
    </row>
    <row r="74" spans="2:10" ht="12.75">
      <c r="B74" s="2"/>
      <c r="E74"/>
      <c r="F74" s="2"/>
      <c r="J74"/>
    </row>
    <row r="75" spans="2:10" ht="12.75">
      <c r="B75" s="2"/>
      <c r="E75"/>
      <c r="F75" s="2"/>
      <c r="J75"/>
    </row>
    <row r="76" spans="2:10" ht="12.75">
      <c r="B76" s="2"/>
      <c r="E76"/>
      <c r="F76" s="2"/>
      <c r="J76"/>
    </row>
    <row r="77" spans="2:10" ht="12.75">
      <c r="B77" s="2"/>
      <c r="E77"/>
      <c r="F77" s="2"/>
      <c r="J77"/>
    </row>
    <row r="78" spans="2:10" ht="12.75">
      <c r="B78" s="2"/>
      <c r="E78"/>
      <c r="F78" s="2"/>
      <c r="J78"/>
    </row>
    <row r="79" spans="2:10" ht="12.75">
      <c r="B79" s="2"/>
      <c r="E79"/>
      <c r="F79" s="2"/>
      <c r="J79"/>
    </row>
    <row r="80" spans="2:10" ht="12.75">
      <c r="B80" s="2"/>
      <c r="E80"/>
      <c r="F80" s="2"/>
      <c r="J80"/>
    </row>
    <row r="81" spans="2:10" ht="12.75">
      <c r="B81" s="2"/>
      <c r="E81"/>
      <c r="F81" s="2"/>
      <c r="J81"/>
    </row>
    <row r="82" spans="2:10" ht="12.75">
      <c r="B82" s="2"/>
      <c r="E82"/>
      <c r="F82" s="2"/>
      <c r="J82"/>
    </row>
    <row r="83" spans="2:10" ht="12.75">
      <c r="B83" s="2"/>
      <c r="E83"/>
      <c r="F83" s="2"/>
      <c r="J83"/>
    </row>
    <row r="84" spans="2:10" ht="12.75">
      <c r="B84" s="2"/>
      <c r="E84"/>
      <c r="F84" s="2"/>
      <c r="J84"/>
    </row>
    <row r="85" spans="2:10" ht="12.75">
      <c r="B85" s="2"/>
      <c r="E85"/>
      <c r="F85" s="2"/>
      <c r="J85"/>
    </row>
    <row r="86" spans="2:10" ht="12.75">
      <c r="B86" s="2"/>
      <c r="E86"/>
      <c r="F86" s="2"/>
      <c r="J86"/>
    </row>
    <row r="87" spans="2:10" ht="12.75">
      <c r="B87" s="2"/>
      <c r="E87"/>
      <c r="F87" s="2"/>
      <c r="J87"/>
    </row>
    <row r="88" spans="2:10" ht="12.75">
      <c r="B88" s="2"/>
      <c r="E88"/>
      <c r="F88" s="2"/>
      <c r="J88"/>
    </row>
    <row r="89" spans="2:10" ht="12.75">
      <c r="B89" s="2"/>
      <c r="E89"/>
      <c r="F89" s="2"/>
      <c r="J89"/>
    </row>
    <row r="90" spans="2:10" ht="12.75">
      <c r="B90" s="2"/>
      <c r="E90"/>
      <c r="F90" s="2"/>
      <c r="J90"/>
    </row>
    <row r="91" spans="2:10" ht="12.75">
      <c r="B91" s="2"/>
      <c r="E91"/>
      <c r="F91" s="2"/>
      <c r="J91"/>
    </row>
    <row r="92" spans="2:10" ht="12.75">
      <c r="B92" s="2"/>
      <c r="E92"/>
      <c r="F92" s="2"/>
      <c r="J92"/>
    </row>
    <row r="93" spans="2:10" ht="12.75">
      <c r="B93" s="2"/>
      <c r="E93"/>
      <c r="F93" s="2"/>
      <c r="J93"/>
    </row>
    <row r="94" spans="2:10" ht="12.75">
      <c r="B94" s="2"/>
      <c r="E94"/>
      <c r="F94" s="2"/>
      <c r="J94"/>
    </row>
    <row r="95" spans="2:10" ht="12.75">
      <c r="B95" s="2"/>
      <c r="E95"/>
      <c r="F95" s="2"/>
      <c r="J95"/>
    </row>
    <row r="96" spans="2:10" ht="12.75">
      <c r="B96" s="2"/>
      <c r="E96"/>
      <c r="F96" s="2"/>
      <c r="J96"/>
    </row>
    <row r="97" spans="2:10" ht="12.75">
      <c r="B97" s="2"/>
      <c r="E97"/>
      <c r="F97" s="2"/>
      <c r="J97"/>
    </row>
    <row r="98" spans="2:10" ht="12.75">
      <c r="B98" s="2"/>
      <c r="E98"/>
      <c r="F98" s="2"/>
      <c r="J9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5:K33"/>
  <sheetViews>
    <sheetView tabSelected="1" zoomScale="75" zoomScaleNormal="75" workbookViewId="0" topLeftCell="B23">
      <selection activeCell="D39" sqref="D39"/>
    </sheetView>
  </sheetViews>
  <sheetFormatPr defaultColWidth="9.140625" defaultRowHeight="12.75"/>
  <cols>
    <col min="3" max="3" width="13.00390625" style="2" customWidth="1"/>
    <col min="4" max="5" width="17.7109375" style="2" customWidth="1"/>
    <col min="6" max="6" width="17.7109375" style="0" customWidth="1"/>
    <col min="7" max="7" width="17.7109375" style="2" customWidth="1"/>
    <col min="8" max="8" width="10.7109375" style="2" customWidth="1"/>
    <col min="9" max="9" width="13.140625" style="0" customWidth="1"/>
    <col min="10" max="11" width="12.421875" style="0" customWidth="1"/>
  </cols>
  <sheetData>
    <row r="5" ht="20.25">
      <c r="B5" s="1" t="s">
        <v>52</v>
      </c>
    </row>
    <row r="11" spans="8:10" ht="12.75">
      <c r="H11" s="45"/>
      <c r="I11" s="46"/>
      <c r="J11" s="44"/>
    </row>
    <row r="12" spans="4:10" ht="25.5">
      <c r="D12" s="7" t="s">
        <v>11</v>
      </c>
      <c r="E12" s="7" t="s">
        <v>11</v>
      </c>
      <c r="F12" s="7" t="s">
        <v>11</v>
      </c>
      <c r="G12" s="7" t="s">
        <v>12</v>
      </c>
      <c r="H12" s="56"/>
      <c r="I12" s="44"/>
      <c r="J12" s="44"/>
    </row>
    <row r="13" spans="3:11" ht="27.75" customHeight="1">
      <c r="C13" s="8" t="s">
        <v>6</v>
      </c>
      <c r="D13" s="9" t="s">
        <v>1</v>
      </c>
      <c r="E13" s="9" t="s">
        <v>9</v>
      </c>
      <c r="F13" s="9" t="s">
        <v>4</v>
      </c>
      <c r="G13" s="9" t="s">
        <v>7</v>
      </c>
      <c r="H13" s="54"/>
      <c r="I13" s="30" t="s">
        <v>33</v>
      </c>
      <c r="J13" s="30" t="s">
        <v>53</v>
      </c>
      <c r="K13" s="30" t="s">
        <v>54</v>
      </c>
    </row>
    <row r="14" spans="4:11" ht="12.75">
      <c r="D14" s="2" t="s">
        <v>2</v>
      </c>
      <c r="E14" s="2" t="s">
        <v>3</v>
      </c>
      <c r="F14" s="2" t="s">
        <v>5</v>
      </c>
      <c r="G14" s="2" t="s">
        <v>8</v>
      </c>
      <c r="H14" s="25"/>
      <c r="I14" s="30" t="str">
        <f>'Blaney &amp; Criddle'!I14</f>
        <v>[mm/mois]</v>
      </c>
      <c r="J14" s="30" t="str">
        <f>Thornthwaite!M14</f>
        <v>[mm/mois]</v>
      </c>
      <c r="K14" s="30" t="str">
        <f>Turc!I14</f>
        <v>[mm/mois]</v>
      </c>
    </row>
    <row r="15" spans="8:11" ht="12.75">
      <c r="H15" s="43"/>
      <c r="I15" s="30">
        <f>'Blaney &amp; Criddle'!I15</f>
        <v>0</v>
      </c>
      <c r="J15" s="30">
        <f>Thornthwaite!M15</f>
        <v>0</v>
      </c>
      <c r="K15" s="30">
        <f>Turc!I15</f>
        <v>0</v>
      </c>
    </row>
    <row r="16" spans="3:11" ht="12.75">
      <c r="C16" s="10" t="s">
        <v>15</v>
      </c>
      <c r="D16" s="3">
        <v>3.6636666666666664</v>
      </c>
      <c r="E16" s="3">
        <v>44.749</v>
      </c>
      <c r="F16" s="3">
        <v>75.18566666666666</v>
      </c>
      <c r="G16" s="3">
        <v>25.222222222222218</v>
      </c>
      <c r="H16" s="53"/>
      <c r="I16" s="58">
        <f>'Blaney &amp; Criddle'!I16</f>
        <v>60.048777333333334</v>
      </c>
      <c r="J16" s="58">
        <f>Thornthwaite!M16</f>
        <v>10.920594644372741</v>
      </c>
      <c r="K16" s="58">
        <f>Turc!I16</f>
        <v>11.180038860162433</v>
      </c>
    </row>
    <row r="17" spans="3:11" ht="12.75">
      <c r="C17" s="10" t="s">
        <v>16</v>
      </c>
      <c r="D17" s="3">
        <v>1.8689999999999998</v>
      </c>
      <c r="E17" s="3">
        <v>67.14466666666667</v>
      </c>
      <c r="F17" s="3">
        <v>75.86966666666666</v>
      </c>
      <c r="G17" s="3">
        <v>27.7</v>
      </c>
      <c r="H17" s="53"/>
      <c r="I17" s="58">
        <f>'Blaney &amp; Criddle'!I17</f>
        <v>57.0567256</v>
      </c>
      <c r="J17" s="58">
        <f>Thornthwaite!M17</f>
        <v>5.165095455399902</v>
      </c>
      <c r="K17" s="58">
        <f>Turc!I17</f>
        <v>8.359312614281972</v>
      </c>
    </row>
    <row r="18" spans="3:11" ht="12.75">
      <c r="C18" s="10" t="s">
        <v>17</v>
      </c>
      <c r="D18" s="3">
        <v>7.3709999999999996</v>
      </c>
      <c r="E18" s="3">
        <v>124.50866666666667</v>
      </c>
      <c r="F18" s="3">
        <v>67.60966666666667</v>
      </c>
      <c r="G18" s="3">
        <v>51.36111111111111</v>
      </c>
      <c r="H18" s="53"/>
      <c r="I18" s="58">
        <f>'Blaney &amp; Criddle'!I18</f>
        <v>95.33982420000001</v>
      </c>
      <c r="J18" s="58">
        <f>Thornthwaite!M18</f>
        <v>32.13682314956583</v>
      </c>
      <c r="K18" s="58">
        <f>Turc!I18</f>
        <v>40.46786750011897</v>
      </c>
    </row>
    <row r="19" spans="3:11" ht="12.75">
      <c r="C19" s="10" t="s">
        <v>18</v>
      </c>
      <c r="D19" s="3">
        <v>9.684333333333333</v>
      </c>
      <c r="E19" s="3">
        <v>159.49833333333333</v>
      </c>
      <c r="F19" s="3">
        <v>70.47133333333333</v>
      </c>
      <c r="G19" s="3">
        <v>52.2</v>
      </c>
      <c r="H19" s="53"/>
      <c r="I19" s="58">
        <f>'Blaney &amp; Criddle'!I19</f>
        <v>112.09313999999999</v>
      </c>
      <c r="J19" s="58">
        <f>Thornthwaite!M19</f>
        <v>48.41349431622544</v>
      </c>
      <c r="K19" s="58">
        <f>Turc!I19</f>
        <v>59.52181153835041</v>
      </c>
    </row>
    <row r="20" spans="3:11" ht="12.75">
      <c r="C20" s="10" t="s">
        <v>19</v>
      </c>
      <c r="D20" s="3">
        <v>16.709</v>
      </c>
      <c r="E20" s="3">
        <v>203.11</v>
      </c>
      <c r="F20" s="3">
        <v>69.53866666666667</v>
      </c>
      <c r="G20" s="3">
        <v>64.72222222222223</v>
      </c>
      <c r="H20" s="53"/>
      <c r="I20" s="58">
        <f>'Blaney &amp; Criddle'!I20</f>
        <v>165.3319156</v>
      </c>
      <c r="J20" s="58">
        <f>Thornthwaite!M20</f>
        <v>103.99389498117444</v>
      </c>
      <c r="K20" s="58">
        <f>Turc!I20</f>
        <v>98.92374480431427</v>
      </c>
    </row>
    <row r="21" spans="3:11" ht="12.75">
      <c r="C21" s="10" t="s">
        <v>20</v>
      </c>
      <c r="D21" s="3">
        <v>17.185999999999996</v>
      </c>
      <c r="E21" s="3">
        <v>242.73366666666666</v>
      </c>
      <c r="F21" s="3">
        <v>64.87466666666667</v>
      </c>
      <c r="G21" s="3">
        <v>77.33888888888889</v>
      </c>
      <c r="H21" s="53"/>
      <c r="I21" s="58">
        <f>'Blaney &amp; Criddle'!I21</f>
        <v>167.00837999999996</v>
      </c>
      <c r="J21" s="58">
        <f>Thornthwaite!M21</f>
        <v>109.53322061960107</v>
      </c>
      <c r="K21" s="58">
        <f>Turc!I21</f>
        <v>117.7117804781215</v>
      </c>
    </row>
    <row r="22" spans="3:11" ht="12.75">
      <c r="C22" s="10" t="s">
        <v>21</v>
      </c>
      <c r="D22" s="3">
        <v>20.88733333333333</v>
      </c>
      <c r="E22" s="3">
        <v>264.91666666666663</v>
      </c>
      <c r="F22" s="3">
        <v>62.75533333333334</v>
      </c>
      <c r="G22" s="3">
        <v>97.56111111111112</v>
      </c>
      <c r="H22" s="53"/>
      <c r="I22" s="58">
        <f>'Blaney &amp; Criddle'!I22</f>
        <v>185.59014693333336</v>
      </c>
      <c r="J22" s="58">
        <f>Thornthwaite!M22</f>
        <v>139.252865650247</v>
      </c>
      <c r="K22" s="58">
        <f>Turc!I22</f>
        <v>138.9701008912201</v>
      </c>
    </row>
    <row r="23" spans="3:11" ht="12.75">
      <c r="C23" s="10" t="s">
        <v>22</v>
      </c>
      <c r="D23" s="3">
        <v>20.107333333333333</v>
      </c>
      <c r="E23" s="3">
        <v>195.165</v>
      </c>
      <c r="F23" s="3">
        <v>69.94033333333333</v>
      </c>
      <c r="G23" s="3">
        <v>69.18888888888888</v>
      </c>
      <c r="H23" s="53"/>
      <c r="I23" s="58">
        <f>'Blaney &amp; Criddle'!I23</f>
        <v>171.11378346666666</v>
      </c>
      <c r="J23" s="58">
        <f>Thornthwaite!M23</f>
        <v>122.85568402512311</v>
      </c>
      <c r="K23" s="58">
        <f>Turc!I23</f>
        <v>103.76224558910282</v>
      </c>
    </row>
    <row r="24" spans="3:11" ht="12.75">
      <c r="C24" s="10" t="s">
        <v>23</v>
      </c>
      <c r="D24" s="3">
        <v>18.311333333333334</v>
      </c>
      <c r="E24" s="3">
        <v>150.88966666666667</v>
      </c>
      <c r="F24" s="3">
        <v>71.93400000000001</v>
      </c>
      <c r="G24" s="3">
        <v>62.34444444444444</v>
      </c>
      <c r="H24" s="53"/>
      <c r="I24" s="58">
        <f>'Blaney &amp; Criddle'!I24</f>
        <v>137.954992</v>
      </c>
      <c r="J24" s="58">
        <f>Thornthwaite!M24</f>
        <v>94.61823632655384</v>
      </c>
      <c r="K24" s="58">
        <f>Turc!I24</f>
        <v>79.49013687287375</v>
      </c>
    </row>
    <row r="25" spans="3:11" ht="12.75">
      <c r="C25" s="10" t="s">
        <v>24</v>
      </c>
      <c r="D25" s="3">
        <v>11.934666666666667</v>
      </c>
      <c r="E25" s="3">
        <v>89.20666666666666</v>
      </c>
      <c r="F25" s="3">
        <v>77.36566666666667</v>
      </c>
      <c r="G25" s="3">
        <v>37.766666666666666</v>
      </c>
      <c r="H25" s="53"/>
      <c r="I25" s="58">
        <f>'Blaney &amp; Criddle'!I25</f>
        <v>100.3652032</v>
      </c>
      <c r="J25" s="58">
        <f>Thornthwaite!M25</f>
        <v>51.486714510332426</v>
      </c>
      <c r="K25" s="58">
        <f>Turc!I25</f>
        <v>41.503750464817834</v>
      </c>
    </row>
    <row r="26" spans="3:11" ht="12.75">
      <c r="C26" s="10" t="s">
        <v>25</v>
      </c>
      <c r="D26" s="3">
        <v>4.636</v>
      </c>
      <c r="E26" s="3">
        <v>52.565333333333335</v>
      </c>
      <c r="F26" s="3">
        <v>76.24866666666667</v>
      </c>
      <c r="G26" s="3">
        <v>27.605555555555554</v>
      </c>
      <c r="H26" s="53"/>
      <c r="I26" s="58">
        <f>'Blaney &amp; Criddle'!I26</f>
        <v>63.83512799999999</v>
      </c>
      <c r="J26" s="58">
        <f>Thornthwaite!M26</f>
        <v>14.493571503834062</v>
      </c>
      <c r="K26" s="58">
        <f>Turc!I26</f>
        <v>14.970623188043911</v>
      </c>
    </row>
    <row r="27" spans="3:11" ht="12.75">
      <c r="C27" s="10" t="s">
        <v>26</v>
      </c>
      <c r="D27" s="3">
        <v>3.9116666666666666</v>
      </c>
      <c r="E27" s="3">
        <v>41.07033333333333</v>
      </c>
      <c r="F27" s="3">
        <v>73.15666666666667</v>
      </c>
      <c r="G27" s="3">
        <v>24.366666666666664</v>
      </c>
      <c r="H27" s="53"/>
      <c r="I27" s="58">
        <f>'Blaney &amp; Criddle'!I27</f>
        <v>60.75607333333334</v>
      </c>
      <c r="J27" s="58">
        <f>Thornthwaite!M27</f>
        <v>11.264898257680278</v>
      </c>
      <c r="K27" s="58">
        <f>Turc!I27</f>
        <v>11.151951636309537</v>
      </c>
    </row>
    <row r="28" spans="6:11" ht="12.75">
      <c r="F28" s="2"/>
      <c r="H28" s="43"/>
      <c r="I28" s="59"/>
      <c r="J28" s="59"/>
      <c r="K28" s="59"/>
    </row>
    <row r="29" spans="6:11" ht="12.75">
      <c r="F29" s="2"/>
      <c r="H29" s="57"/>
      <c r="I29" s="58">
        <f>'Blaney &amp; Criddle'!I29</f>
        <v>1376.4940896666665</v>
      </c>
      <c r="J29" s="58">
        <f>Thornthwaite!M29</f>
        <v>744.1350934401102</v>
      </c>
      <c r="K29" s="58">
        <f>Turc!I29</f>
        <v>726.0133644377174</v>
      </c>
    </row>
    <row r="30" spans="6:11" ht="12.75">
      <c r="F30" s="2"/>
      <c r="H30" s="43"/>
      <c r="I30" s="44"/>
      <c r="J30" s="44"/>
      <c r="K30" s="44"/>
    </row>
    <row r="31" ht="12.75">
      <c r="F31" s="2"/>
    </row>
    <row r="32" ht="12.75">
      <c r="F32" s="2"/>
    </row>
    <row r="33" ht="12.75">
      <c r="F33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cecile</cp:lastModifiedBy>
  <cp:lastPrinted>2001-04-02T14:02:56Z</cp:lastPrinted>
  <dcterms:created xsi:type="dcterms:W3CDTF">2001-03-06T07:54:35Z</dcterms:created>
  <dcterms:modified xsi:type="dcterms:W3CDTF">2003-06-19T15:25:19Z</dcterms:modified>
  <cp:category/>
  <cp:version/>
  <cp:contentType/>
  <cp:contentStatus/>
</cp:coreProperties>
</file>