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910" tabRatio="633" activeTab="0"/>
  </bookViews>
  <sheets>
    <sheet name="information" sheetId="1" r:id="rId1"/>
    <sheet name="données" sheetId="2" r:id="rId2"/>
    <sheet name="méthode rationelle" sheetId="3" r:id="rId3"/>
    <sheet name="méthode isochrones" sheetId="4" r:id="rId4"/>
    <sheet name="méthode isochrones - graphe" sheetId="5" r:id="rId5"/>
    <sheet name="Dimensionnement" sheetId="6" r:id="rId6"/>
  </sheets>
  <definedNames>
    <definedName name="solver_adj" localSheetId="5" hidden="1">'Dimensionnement'!$D$14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hs1" localSheetId="5" hidden="1">'Dimensionnement'!$D$18</definedName>
    <definedName name="solver_lin" localSheetId="5" hidden="1">2</definedName>
    <definedName name="solver_neg" localSheetId="5" hidden="1">2</definedName>
    <definedName name="solver_num" localSheetId="5" hidden="1">1</definedName>
    <definedName name="solver_nwt" localSheetId="5" hidden="1">1</definedName>
    <definedName name="solver_opt" localSheetId="5" hidden="1">'Dimensionnement'!$D$14</definedName>
    <definedName name="solver_pre" localSheetId="5" hidden="1">0.000001</definedName>
    <definedName name="solver_rel1" localSheetId="5" hidden="1">2</definedName>
    <definedName name="solver_rhs1" localSheetId="5" hidden="1">'Dimensionnement'!$D$8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<sst xmlns="http://schemas.openxmlformats.org/spreadsheetml/2006/main" count="136" uniqueCount="64">
  <si>
    <t>Information</t>
  </si>
  <si>
    <t>Données de l'exercice</t>
  </si>
  <si>
    <t>temps</t>
  </si>
  <si>
    <t>[min]</t>
  </si>
  <si>
    <t>intensité</t>
  </si>
  <si>
    <t>[mm/h]</t>
  </si>
  <si>
    <t>isochrones</t>
  </si>
  <si>
    <t>bassin 1</t>
  </si>
  <si>
    <t>[ha]</t>
  </si>
  <si>
    <t>[%]</t>
  </si>
  <si>
    <t>surface =</t>
  </si>
  <si>
    <t>bassin 2</t>
  </si>
  <si>
    <t>coefficient de ruissellement =</t>
  </si>
  <si>
    <t>[-]</t>
  </si>
  <si>
    <t>facteur multiplicatif =</t>
  </si>
  <si>
    <t>[l/s]</t>
  </si>
  <si>
    <t>hydrogramme
de ruissellement</t>
  </si>
  <si>
    <t>Résolution par la méthode des isochrones</t>
  </si>
  <si>
    <t>hydrogramme
bassin 1</t>
  </si>
  <si>
    <t>hydrogramme
bassin 2</t>
  </si>
  <si>
    <t>hydrogramme
total</t>
  </si>
  <si>
    <t>Résolution par la méthode rationelle</t>
  </si>
  <si>
    <t>longueur ligne d'eau =</t>
  </si>
  <si>
    <t>[m]</t>
  </si>
  <si>
    <t>coefficient (lieu, T) =</t>
  </si>
  <si>
    <t>pente moyenne =</t>
  </si>
  <si>
    <t>dénominateur =</t>
  </si>
  <si>
    <t>intensité moyenne =</t>
  </si>
  <si>
    <t>[l/s/ha]</t>
  </si>
  <si>
    <t>surface bassin versant =</t>
  </si>
  <si>
    <t>débit de pointe =</t>
  </si>
  <si>
    <t>temps de concentration =</t>
  </si>
  <si>
    <t>surfaces
bassin 1</t>
  </si>
  <si>
    <t>débit provenant
de la surface 1</t>
  </si>
  <si>
    <t>débit provenant
de la surface 2</t>
  </si>
  <si>
    <t>débit provenant
de la surface 3</t>
  </si>
  <si>
    <t>débit provenant
de la surface 4</t>
  </si>
  <si>
    <t>débit provenant
de la surface 5</t>
  </si>
  <si>
    <t>débit provenant
de la surface 6</t>
  </si>
  <si>
    <t>débit provenant
de la surface 7</t>
  </si>
  <si>
    <t>débit provenant
de la surface 8</t>
  </si>
  <si>
    <t>surfaces
bassin 2</t>
  </si>
  <si>
    <t>combinaison des deux bassins =</t>
  </si>
  <si>
    <t>Dimensionnement d’un collecteur circulaire</t>
  </si>
  <si>
    <t>Pente du radier =</t>
  </si>
  <si>
    <t>section du collecteur, sans mise en charge de ce dernier.</t>
  </si>
  <si>
    <t>[m1/3/s]</t>
  </si>
  <si>
    <t>Diamètre collecteur D =</t>
  </si>
  <si>
    <t>Qp=</t>
  </si>
  <si>
    <t>n (PVC)=</t>
  </si>
  <si>
    <t>Hypothèse : Section mouillée  =</t>
  </si>
  <si>
    <t>Rh (D/4)=</t>
  </si>
  <si>
    <t>Q (Manning Strickler) =</t>
  </si>
  <si>
    <r>
      <t>i</t>
    </r>
    <r>
      <rPr>
        <sz val="10"/>
        <color indexed="10"/>
        <rFont val="Webdings"/>
        <family val="1"/>
      </rPr>
      <t xml:space="preserve"> </t>
    </r>
    <r>
      <rPr>
        <sz val="10"/>
        <color indexed="10"/>
        <rFont val="Arial"/>
        <family val="2"/>
      </rPr>
      <t>Utilisation du Solveur!</t>
    </r>
  </si>
  <si>
    <t>Dimensionnement</t>
  </si>
  <si>
    <t>données</t>
  </si>
  <si>
    <t>méthode rationelle</t>
  </si>
  <si>
    <t>méthode isochrones</t>
  </si>
  <si>
    <t>méthode isochrones - graphe</t>
  </si>
  <si>
    <t>Représentation graphique</t>
  </si>
  <si>
    <t xml:space="preserve">Pluie </t>
  </si>
  <si>
    <t>cellule contenant une formule</t>
  </si>
  <si>
    <t>cellule dont le contenu doit être spécifié par l'utilisateur</t>
  </si>
  <si>
    <t>cellule dont la valeur est donnée par le solveur!!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</si>
</sst>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Webdings"/>
      <family val="1"/>
    </font>
    <font>
      <sz val="12"/>
      <color indexed="10"/>
      <name val="Webdings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3" borderId="0" xfId="0" applyFont="1" applyFill="1" applyAlignment="1">
      <alignment/>
    </xf>
    <xf numFmtId="2" fontId="1" fillId="4" borderId="0" xfId="0" applyNumberFormat="1" applyFon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"/>
          <c:w val="0.948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v>contribution bassin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'méthode isochrones'!$W$17:$W$33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</c:numCache>
            </c:numRef>
          </c:xVal>
          <c:yVal>
            <c:numRef>
              <c:f>'méthode isochrones'!$X$17:$X$33</c:f>
              <c:numCache>
                <c:ptCount val="17"/>
                <c:pt idx="0">
                  <c:v>0</c:v>
                </c:pt>
                <c:pt idx="1">
                  <c:v>35.2</c:v>
                </c:pt>
                <c:pt idx="2">
                  <c:v>215.6</c:v>
                </c:pt>
                <c:pt idx="3">
                  <c:v>165</c:v>
                </c:pt>
                <c:pt idx="4">
                  <c:v>166.65000000000003</c:v>
                </c:pt>
                <c:pt idx="5">
                  <c:v>488.40000000000003</c:v>
                </c:pt>
                <c:pt idx="6">
                  <c:v>589.0500000000001</c:v>
                </c:pt>
                <c:pt idx="7">
                  <c:v>970.2000000000002</c:v>
                </c:pt>
                <c:pt idx="8">
                  <c:v>1253.9999999999998</c:v>
                </c:pt>
                <c:pt idx="9">
                  <c:v>986.15</c:v>
                </c:pt>
                <c:pt idx="10">
                  <c:v>968</c:v>
                </c:pt>
                <c:pt idx="11">
                  <c:v>1089</c:v>
                </c:pt>
                <c:pt idx="12">
                  <c:v>755.15</c:v>
                </c:pt>
                <c:pt idx="13">
                  <c:v>325.05</c:v>
                </c:pt>
                <c:pt idx="14">
                  <c:v>149.05</c:v>
                </c:pt>
                <c:pt idx="15">
                  <c:v>38.5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contribution bassin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'méthode isochrones'!$W$17:$W$33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</c:numCache>
            </c:numRef>
          </c:xVal>
          <c:yVal>
            <c:numRef>
              <c:f>'méthode isochrones'!$Y$17:$Y$33</c:f>
              <c:numCache>
                <c:ptCount val="17"/>
                <c:pt idx="0">
                  <c:v>0</c:v>
                </c:pt>
                <c:pt idx="1">
                  <c:v>134.4</c:v>
                </c:pt>
                <c:pt idx="2">
                  <c:v>890.4</c:v>
                </c:pt>
                <c:pt idx="3">
                  <c:v>1064</c:v>
                </c:pt>
                <c:pt idx="4">
                  <c:v>962.5</c:v>
                </c:pt>
                <c:pt idx="5">
                  <c:v>1374.8</c:v>
                </c:pt>
                <c:pt idx="6">
                  <c:v>1495.1999999999998</c:v>
                </c:pt>
                <c:pt idx="7">
                  <c:v>1454.6</c:v>
                </c:pt>
                <c:pt idx="8">
                  <c:v>821.8</c:v>
                </c:pt>
                <c:pt idx="9">
                  <c:v>571.9</c:v>
                </c:pt>
                <c:pt idx="10">
                  <c:v>526.4</c:v>
                </c:pt>
                <c:pt idx="11">
                  <c:v>177.09999999999997</c:v>
                </c:pt>
                <c:pt idx="12">
                  <c:v>87.5</c:v>
                </c:pt>
                <c:pt idx="13">
                  <c:v>35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hydrogramme 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'méthode isochrones'!$W$17:$W$33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</c:numCache>
            </c:numRef>
          </c:xVal>
          <c:yVal>
            <c:numRef>
              <c:f>'méthode isochrones'!$Z$17:$Z$33</c:f>
              <c:numCache>
                <c:ptCount val="17"/>
                <c:pt idx="0">
                  <c:v>0</c:v>
                </c:pt>
                <c:pt idx="1">
                  <c:v>169.60000000000002</c:v>
                </c:pt>
                <c:pt idx="2">
                  <c:v>1106</c:v>
                </c:pt>
                <c:pt idx="3">
                  <c:v>1229</c:v>
                </c:pt>
                <c:pt idx="4">
                  <c:v>1129.15</c:v>
                </c:pt>
                <c:pt idx="5">
                  <c:v>1863.2</c:v>
                </c:pt>
                <c:pt idx="6">
                  <c:v>2084.25</c:v>
                </c:pt>
                <c:pt idx="7">
                  <c:v>2424.8</c:v>
                </c:pt>
                <c:pt idx="8">
                  <c:v>2075.7999999999997</c:v>
                </c:pt>
                <c:pt idx="9">
                  <c:v>1558.05</c:v>
                </c:pt>
                <c:pt idx="10">
                  <c:v>1494.4</c:v>
                </c:pt>
                <c:pt idx="11">
                  <c:v>1266.1</c:v>
                </c:pt>
                <c:pt idx="12">
                  <c:v>842.65</c:v>
                </c:pt>
                <c:pt idx="13">
                  <c:v>360.05</c:v>
                </c:pt>
                <c:pt idx="14">
                  <c:v>149.05</c:v>
                </c:pt>
                <c:pt idx="15">
                  <c:v>38.5</c:v>
                </c:pt>
                <c:pt idx="16">
                  <c:v>0</c:v>
                </c:pt>
              </c:numCache>
            </c:numRef>
          </c:yVal>
          <c:smooth val="0"/>
        </c:ser>
        <c:axId val="11047082"/>
        <c:axId val="32314875"/>
      </c:scatterChart>
      <c:valAx>
        <c:axId val="11047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4875"/>
        <c:crosses val="autoZero"/>
        <c:crossBetween val="midCat"/>
        <c:dispUnits/>
      </c:valAx>
      <c:valAx>
        <c:axId val="3231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débit [l/s]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47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24"/>
          <c:w val="0.79225"/>
          <c:h val="0.07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42"/>
  <sheetViews>
    <sheetView tabSelected="1" zoomScale="75" zoomScaleNormal="75" workbookViewId="0" topLeftCell="A1">
      <selection activeCell="M30" sqref="M30"/>
    </sheetView>
  </sheetViews>
  <sheetFormatPr defaultColWidth="9.140625" defaultRowHeight="12.75"/>
  <cols>
    <col min="1" max="16384" width="11.421875" style="0" customWidth="1"/>
  </cols>
  <sheetData>
    <row r="5" ht="20.25">
      <c r="B5" s="1" t="s">
        <v>0</v>
      </c>
    </row>
    <row r="11" spans="3:8" ht="12.75">
      <c r="C11" s="21" t="s">
        <v>55</v>
      </c>
      <c r="D11" s="21"/>
      <c r="E11" s="21"/>
      <c r="F11" s="21" t="s">
        <v>55</v>
      </c>
      <c r="G11" s="21"/>
      <c r="H11" s="21"/>
    </row>
    <row r="12" spans="3:8" ht="12.75">
      <c r="C12" s="21"/>
      <c r="D12" s="21"/>
      <c r="E12" s="21"/>
      <c r="F12" s="21"/>
      <c r="G12" s="21"/>
      <c r="H12" s="21"/>
    </row>
    <row r="13" spans="3:8" ht="12.75">
      <c r="C13" s="21"/>
      <c r="D13" s="21"/>
      <c r="E13" s="21"/>
      <c r="F13" s="21"/>
      <c r="G13" s="21"/>
      <c r="H13" s="21"/>
    </row>
    <row r="14" spans="3:8" ht="12.75">
      <c r="C14" s="21" t="s">
        <v>56</v>
      </c>
      <c r="D14" s="21"/>
      <c r="E14" s="21"/>
      <c r="F14" s="21" t="s">
        <v>21</v>
      </c>
      <c r="G14" s="21"/>
      <c r="H14" s="21"/>
    </row>
    <row r="15" spans="3:8" ht="12.75">
      <c r="C15" s="21"/>
      <c r="D15" s="21"/>
      <c r="E15" s="21"/>
      <c r="F15" s="21"/>
      <c r="G15" s="21"/>
      <c r="H15" s="21"/>
    </row>
    <row r="16" spans="3:8" ht="12.75">
      <c r="C16" s="21"/>
      <c r="D16" s="21"/>
      <c r="E16" s="21"/>
      <c r="F16" s="21"/>
      <c r="G16" s="21"/>
      <c r="H16" s="21"/>
    </row>
    <row r="17" spans="3:8" ht="12.75">
      <c r="C17" s="21" t="s">
        <v>57</v>
      </c>
      <c r="D17" s="21"/>
      <c r="E17" s="21"/>
      <c r="F17" s="21" t="s">
        <v>17</v>
      </c>
      <c r="G17" s="21"/>
      <c r="H17" s="21"/>
    </row>
    <row r="18" spans="3:8" ht="12.75">
      <c r="C18" s="21"/>
      <c r="D18" s="21"/>
      <c r="E18" s="21"/>
      <c r="F18" s="21"/>
      <c r="G18" s="21"/>
      <c r="H18" s="21"/>
    </row>
    <row r="19" spans="3:8" ht="12.75">
      <c r="C19" s="21"/>
      <c r="D19" s="21"/>
      <c r="E19" s="21"/>
      <c r="F19" s="21"/>
      <c r="G19" s="21"/>
      <c r="H19" s="21"/>
    </row>
    <row r="20" spans="3:8" ht="12.75">
      <c r="C20" s="21" t="s">
        <v>58</v>
      </c>
      <c r="D20" s="21"/>
      <c r="E20" s="21"/>
      <c r="F20" s="21" t="s">
        <v>59</v>
      </c>
      <c r="G20" s="21"/>
      <c r="H20" s="21"/>
    </row>
    <row r="21" spans="3:8" ht="12.75">
      <c r="C21" s="21"/>
      <c r="D21" s="21"/>
      <c r="E21" s="21"/>
      <c r="F21" s="21"/>
      <c r="G21" s="21"/>
      <c r="H21" s="21"/>
    </row>
    <row r="22" spans="3:8" ht="12.75">
      <c r="C22" s="21"/>
      <c r="D22" s="21"/>
      <c r="E22" s="21"/>
      <c r="F22" s="21"/>
      <c r="G22" s="21"/>
      <c r="H22" s="21"/>
    </row>
    <row r="23" spans="3:8" ht="12.75">
      <c r="C23" s="21" t="s">
        <v>54</v>
      </c>
      <c r="D23" s="21"/>
      <c r="E23" s="21"/>
      <c r="F23" s="21" t="s">
        <v>43</v>
      </c>
      <c r="G23" s="21"/>
      <c r="H23" s="21"/>
    </row>
    <row r="38" spans="3:11" ht="12.75">
      <c r="C38" s="36"/>
      <c r="D38" s="21"/>
      <c r="H38" s="29" t="s">
        <v>61</v>
      </c>
      <c r="I38" s="36"/>
      <c r="J38" s="36"/>
      <c r="K38" s="36"/>
    </row>
    <row r="40" spans="3:13" ht="12.75">
      <c r="C40" s="37"/>
      <c r="H40" s="38" t="s">
        <v>62</v>
      </c>
      <c r="I40" s="37"/>
      <c r="J40" s="37"/>
      <c r="K40" s="37"/>
      <c r="L40" s="37"/>
      <c r="M40" s="18"/>
    </row>
    <row r="42" spans="3:12" ht="12.75">
      <c r="C42" s="40"/>
      <c r="H42" s="41" t="s">
        <v>63</v>
      </c>
      <c r="I42" s="40"/>
      <c r="J42" s="40"/>
      <c r="K42" s="40"/>
      <c r="L42" s="4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25"/>
  <sheetViews>
    <sheetView zoomScale="75" zoomScaleNormal="75" workbookViewId="0" topLeftCell="A1">
      <selection activeCell="C37" sqref="C37:N39"/>
    </sheetView>
  </sheetViews>
  <sheetFormatPr defaultColWidth="9.140625" defaultRowHeight="12.75"/>
  <cols>
    <col min="1" max="2" width="11.421875" style="0" customWidth="1"/>
    <col min="3" max="4" width="11.421875" style="2" customWidth="1"/>
    <col min="5" max="5" width="11.421875" style="0" customWidth="1"/>
    <col min="6" max="7" width="11.421875" style="2" customWidth="1"/>
    <col min="8" max="16384" width="11.421875" style="0" customWidth="1"/>
  </cols>
  <sheetData>
    <row r="5" ht="20.25">
      <c r="B5" s="1" t="s">
        <v>1</v>
      </c>
    </row>
    <row r="8" spans="9:10" ht="12.75">
      <c r="I8" s="2" t="s">
        <v>10</v>
      </c>
      <c r="J8" s="2" t="s">
        <v>10</v>
      </c>
    </row>
    <row r="9" spans="9:10" ht="12.75">
      <c r="I9" s="9">
        <v>22</v>
      </c>
      <c r="J9" s="9">
        <v>28</v>
      </c>
    </row>
    <row r="10" spans="9:10" ht="12.75">
      <c r="I10" s="2" t="s">
        <v>8</v>
      </c>
      <c r="J10" s="2" t="s">
        <v>8</v>
      </c>
    </row>
    <row r="11" spans="3:4" ht="12.75">
      <c r="C11" s="39" t="s">
        <v>60</v>
      </c>
      <c r="D11" s="39"/>
    </row>
    <row r="12" spans="3:10" ht="12.75">
      <c r="C12" s="3" t="s">
        <v>2</v>
      </c>
      <c r="D12" s="3" t="s">
        <v>4</v>
      </c>
      <c r="F12" s="3" t="s">
        <v>6</v>
      </c>
      <c r="G12" s="3" t="s">
        <v>7</v>
      </c>
      <c r="H12" s="3" t="s">
        <v>11</v>
      </c>
      <c r="I12" s="3" t="s">
        <v>7</v>
      </c>
      <c r="J12" s="3" t="s">
        <v>11</v>
      </c>
    </row>
    <row r="13" spans="3:10" ht="12.75">
      <c r="C13" s="2" t="s">
        <v>3</v>
      </c>
      <c r="D13" s="2" t="s">
        <v>5</v>
      </c>
      <c r="F13" s="2" t="s">
        <v>3</v>
      </c>
      <c r="G13" s="2" t="s">
        <v>9</v>
      </c>
      <c r="H13" s="2" t="s">
        <v>9</v>
      </c>
      <c r="I13" s="2" t="s">
        <v>8</v>
      </c>
      <c r="J13" s="2" t="s">
        <v>8</v>
      </c>
    </row>
    <row r="14" spans="7:8" ht="12.75">
      <c r="G14" s="19"/>
      <c r="H14" s="19"/>
    </row>
    <row r="15" spans="3:10" ht="12.75">
      <c r="C15" s="2">
        <v>0</v>
      </c>
      <c r="D15" s="19">
        <v>0</v>
      </c>
      <c r="F15" s="2">
        <v>0</v>
      </c>
      <c r="G15" s="19">
        <v>0</v>
      </c>
      <c r="H15" s="19">
        <v>0</v>
      </c>
      <c r="I15" s="10">
        <f aca="true" t="shared" si="0" ref="I15:I23">G15*$I$9/100</f>
        <v>0</v>
      </c>
      <c r="J15" s="10">
        <f aca="true" t="shared" si="1" ref="J15:J21">H15*$J$9/100</f>
        <v>0</v>
      </c>
    </row>
    <row r="16" spans="3:10" ht="12.75">
      <c r="C16" s="2">
        <v>10</v>
      </c>
      <c r="D16" s="19">
        <v>8</v>
      </c>
      <c r="F16" s="2">
        <v>10</v>
      </c>
      <c r="G16" s="19">
        <v>8</v>
      </c>
      <c r="H16" s="19">
        <v>24</v>
      </c>
      <c r="I16" s="10">
        <f t="shared" si="0"/>
        <v>1.76</v>
      </c>
      <c r="J16" s="10">
        <f t="shared" si="1"/>
        <v>6.72</v>
      </c>
    </row>
    <row r="17" spans="3:10" ht="12.75">
      <c r="C17" s="2">
        <v>20</v>
      </c>
      <c r="D17" s="19">
        <v>45</v>
      </c>
      <c r="F17" s="2">
        <v>20</v>
      </c>
      <c r="G17" s="19">
        <v>4</v>
      </c>
      <c r="H17" s="19">
        <v>32</v>
      </c>
      <c r="I17" s="10">
        <f t="shared" si="0"/>
        <v>0.88</v>
      </c>
      <c r="J17" s="10">
        <f t="shared" si="1"/>
        <v>8.96</v>
      </c>
    </row>
    <row r="18" spans="3:10" ht="12.75">
      <c r="C18" s="2">
        <v>30</v>
      </c>
      <c r="D18" s="19">
        <v>12</v>
      </c>
      <c r="F18" s="2">
        <v>30</v>
      </c>
      <c r="G18" s="19">
        <v>3</v>
      </c>
      <c r="H18" s="19">
        <v>19</v>
      </c>
      <c r="I18" s="10">
        <f t="shared" si="0"/>
        <v>0.66</v>
      </c>
      <c r="J18" s="10">
        <f t="shared" si="1"/>
        <v>5.32</v>
      </c>
    </row>
    <row r="19" spans="3:10" ht="12.75">
      <c r="C19" s="2">
        <v>40</v>
      </c>
      <c r="D19" s="19">
        <v>7</v>
      </c>
      <c r="F19" s="2">
        <v>40</v>
      </c>
      <c r="G19" s="19">
        <v>8</v>
      </c>
      <c r="H19" s="19">
        <v>8</v>
      </c>
      <c r="I19" s="10">
        <f t="shared" si="0"/>
        <v>1.76</v>
      </c>
      <c r="J19" s="10">
        <f t="shared" si="1"/>
        <v>2.24</v>
      </c>
    </row>
    <row r="20" spans="3:10" ht="12.75">
      <c r="C20" s="2">
        <v>50</v>
      </c>
      <c r="D20" s="19">
        <v>48</v>
      </c>
      <c r="F20" s="2">
        <v>50</v>
      </c>
      <c r="G20" s="19">
        <v>10</v>
      </c>
      <c r="H20" s="19">
        <v>7</v>
      </c>
      <c r="I20" s="10">
        <f t="shared" si="0"/>
        <v>2.2</v>
      </c>
      <c r="J20" s="10">
        <f t="shared" si="1"/>
        <v>1.96</v>
      </c>
    </row>
    <row r="21" spans="3:10" ht="12.75">
      <c r="C21" s="2">
        <v>60</v>
      </c>
      <c r="D21" s="19">
        <v>15</v>
      </c>
      <c r="F21" s="2">
        <v>60</v>
      </c>
      <c r="G21" s="19">
        <v>24</v>
      </c>
      <c r="H21" s="19">
        <f>100-SUM(H16:H20)</f>
        <v>10</v>
      </c>
      <c r="I21" s="10">
        <f t="shared" si="0"/>
        <v>5.28</v>
      </c>
      <c r="J21" s="10">
        <f t="shared" si="1"/>
        <v>2.8</v>
      </c>
    </row>
    <row r="22" spans="3:9" ht="12.75">
      <c r="C22" s="2">
        <v>70</v>
      </c>
      <c r="D22" s="19">
        <v>9</v>
      </c>
      <c r="F22" s="2">
        <v>70</v>
      </c>
      <c r="G22" s="19">
        <v>29</v>
      </c>
      <c r="I22" s="10">
        <f t="shared" si="0"/>
        <v>6.38</v>
      </c>
    </row>
    <row r="23" spans="3:9" ht="12.75">
      <c r="C23" s="19">
        <v>80</v>
      </c>
      <c r="D23" s="19">
        <v>5</v>
      </c>
      <c r="F23" s="2">
        <v>80</v>
      </c>
      <c r="G23" s="19">
        <f>100-SUM(G16:G22)</f>
        <v>14</v>
      </c>
      <c r="I23" s="10">
        <f t="shared" si="0"/>
        <v>3.08</v>
      </c>
    </row>
    <row r="24" spans="3:9" ht="12.75">
      <c r="C24" s="19">
        <v>90</v>
      </c>
      <c r="D24" s="19">
        <v>0</v>
      </c>
      <c r="G24" s="19"/>
      <c r="I24" s="18"/>
    </row>
    <row r="25" ht="12.75">
      <c r="G25" s="19"/>
    </row>
  </sheetData>
  <mergeCells count="1">
    <mergeCell ref="C11:D1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I33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5" width="11.421875" style="0" customWidth="1"/>
    <col min="6" max="6" width="15.140625" style="2" bestFit="1" customWidth="1"/>
    <col min="7" max="7" width="15.140625" style="0" bestFit="1" customWidth="1"/>
    <col min="8" max="16384" width="11.421875" style="0" customWidth="1"/>
  </cols>
  <sheetData>
    <row r="5" ht="20.25">
      <c r="B5" s="1" t="s">
        <v>21</v>
      </c>
    </row>
    <row r="11" spans="6:7" ht="12.75">
      <c r="F11" s="3" t="s">
        <v>7</v>
      </c>
      <c r="G11" s="3" t="s">
        <v>11</v>
      </c>
    </row>
    <row r="13" spans="5:8" ht="12.75">
      <c r="E13" s="4" t="s">
        <v>22</v>
      </c>
      <c r="F13" s="9">
        <v>1200</v>
      </c>
      <c r="G13" s="9">
        <v>1100</v>
      </c>
      <c r="H13" t="s">
        <v>23</v>
      </c>
    </row>
    <row r="14" spans="5:8" ht="12.75">
      <c r="E14" s="4" t="s">
        <v>12</v>
      </c>
      <c r="F14" s="9">
        <v>0.9</v>
      </c>
      <c r="G14" s="9">
        <v>0.9</v>
      </c>
      <c r="H14" t="s">
        <v>13</v>
      </c>
    </row>
    <row r="15" spans="5:7" ht="12.75">
      <c r="E15" s="4" t="s">
        <v>24</v>
      </c>
      <c r="F15" s="9">
        <v>6750</v>
      </c>
      <c r="G15" s="9">
        <v>6750</v>
      </c>
    </row>
    <row r="16" spans="5:8" ht="12.75">
      <c r="E16" s="4" t="s">
        <v>25</v>
      </c>
      <c r="F16" s="14">
        <v>0.5</v>
      </c>
      <c r="G16" s="14">
        <v>1</v>
      </c>
      <c r="H16" t="s">
        <v>9</v>
      </c>
    </row>
    <row r="17" spans="6:7" ht="12.75">
      <c r="F17" s="8"/>
      <c r="G17" s="8"/>
    </row>
    <row r="18" spans="5:8" ht="12.75">
      <c r="E18" s="4" t="s">
        <v>26</v>
      </c>
      <c r="F18" s="9">
        <v>12</v>
      </c>
      <c r="G18" s="9">
        <v>12</v>
      </c>
      <c r="H18" t="s">
        <v>3</v>
      </c>
    </row>
    <row r="20" spans="5:8" ht="12.75">
      <c r="E20" s="7" t="s">
        <v>31</v>
      </c>
      <c r="F20" s="15">
        <f>12*F13/(F14^(5/3)*F15^(2/3)*F16^(1/2))+5</f>
        <v>72.9627263307268</v>
      </c>
      <c r="G20" s="15">
        <f>12*G13/(G14^(5/3)*G15^(2/3)*G16^(1/2))+5</f>
        <v>49.05216260168391</v>
      </c>
      <c r="H20" t="s">
        <v>3</v>
      </c>
    </row>
    <row r="23" spans="5:8" ht="12.75">
      <c r="E23" s="4" t="s">
        <v>27</v>
      </c>
      <c r="F23" s="15">
        <f>F15/(F20+F18)</f>
        <v>79.44660313423653</v>
      </c>
      <c r="G23" s="15">
        <f>G15/(G20+G18)</f>
        <v>110.561194106068</v>
      </c>
      <c r="H23" t="s">
        <v>28</v>
      </c>
    </row>
    <row r="25" spans="5:8" ht="12.75">
      <c r="E25" s="4" t="s">
        <v>29</v>
      </c>
      <c r="F25" s="22">
        <f>données!I9</f>
        <v>22</v>
      </c>
      <c r="G25" s="22">
        <f>données!J9</f>
        <v>28</v>
      </c>
      <c r="H25" t="s">
        <v>8</v>
      </c>
    </row>
    <row r="27" spans="5:9" ht="12.75">
      <c r="E27" s="7" t="s">
        <v>30</v>
      </c>
      <c r="F27" s="20">
        <f>F14*F23*F25</f>
        <v>1573.042742057883</v>
      </c>
      <c r="G27" s="20">
        <f>G14*G23*G25</f>
        <v>2786.1420914729138</v>
      </c>
      <c r="H27" s="21" t="s">
        <v>15</v>
      </c>
      <c r="I27" s="23"/>
    </row>
    <row r="32" spans="5:8" ht="12.75">
      <c r="E32" s="7" t="s">
        <v>42</v>
      </c>
      <c r="F32" s="20">
        <f>IF(F20&gt;G20,F23*($F$14*$F$25+$G$14*$G$25),"")</f>
        <v>3575.0971410406437</v>
      </c>
      <c r="G32" s="20">
        <f>IF(G20&gt;F20,G23*($F$14*$F$25+$G$14*$G$25),"")</f>
      </c>
      <c r="H32" s="21" t="s">
        <v>15</v>
      </c>
    </row>
    <row r="33" spans="5:8" ht="12.75">
      <c r="E33" s="16"/>
      <c r="F33" s="17"/>
      <c r="G33" s="17"/>
      <c r="H33" s="1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Z59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2" width="11.421875" style="0" customWidth="1"/>
    <col min="3" max="4" width="11.421875" style="2" customWidth="1"/>
    <col min="5" max="5" width="11.421875" style="0" customWidth="1"/>
    <col min="6" max="6" width="11.421875" style="2" customWidth="1"/>
    <col min="7" max="10" width="11.421875" style="0" customWidth="1"/>
    <col min="11" max="18" width="16.7109375" style="0" bestFit="1" customWidth="1"/>
    <col min="19" max="19" width="2.7109375" style="0" customWidth="1"/>
    <col min="20" max="20" width="17.7109375" style="2" bestFit="1" customWidth="1"/>
    <col min="21" max="23" width="11.421875" style="0" customWidth="1"/>
    <col min="24" max="26" width="14.57421875" style="0" bestFit="1" customWidth="1"/>
    <col min="27" max="16384" width="11.421875" style="0" customWidth="1"/>
  </cols>
  <sheetData>
    <row r="5" ht="20.25">
      <c r="B5" s="1" t="s">
        <v>17</v>
      </c>
    </row>
    <row r="10" spans="6:10" ht="12.75">
      <c r="F10" s="4" t="s">
        <v>12</v>
      </c>
      <c r="G10" s="11">
        <f>'méthode rationelle'!F14</f>
        <v>0.9</v>
      </c>
      <c r="H10" s="6" t="s">
        <v>13</v>
      </c>
      <c r="I10" s="6"/>
      <c r="J10" s="2"/>
    </row>
    <row r="11" ht="12.75">
      <c r="J11" s="2"/>
    </row>
    <row r="12" spans="6:10" ht="12.75">
      <c r="F12" s="4" t="s">
        <v>14</v>
      </c>
      <c r="G12" s="10">
        <f>10000/3600</f>
        <v>2.7777777777777777</v>
      </c>
      <c r="H12" s="2"/>
      <c r="I12" s="2"/>
      <c r="J12" s="2"/>
    </row>
    <row r="14" spans="3:26" ht="25.5">
      <c r="C14" s="3" t="s">
        <v>2</v>
      </c>
      <c r="D14" s="3" t="s">
        <v>4</v>
      </c>
      <c r="F14" s="3" t="s">
        <v>6</v>
      </c>
      <c r="G14" s="8" t="s">
        <v>32</v>
      </c>
      <c r="H14" s="3"/>
      <c r="I14" s="3"/>
      <c r="J14" s="3" t="s">
        <v>2</v>
      </c>
      <c r="K14" s="8" t="s">
        <v>33</v>
      </c>
      <c r="L14" s="8" t="s">
        <v>34</v>
      </c>
      <c r="M14" s="8" t="s">
        <v>35</v>
      </c>
      <c r="N14" s="8" t="s">
        <v>36</v>
      </c>
      <c r="O14" s="8" t="s">
        <v>37</v>
      </c>
      <c r="P14" s="8" t="s">
        <v>38</v>
      </c>
      <c r="Q14" s="8" t="s">
        <v>39</v>
      </c>
      <c r="R14" s="8" t="s">
        <v>40</v>
      </c>
      <c r="T14" s="8" t="s">
        <v>16</v>
      </c>
      <c r="W14" s="3" t="s">
        <v>2</v>
      </c>
      <c r="X14" s="8" t="s">
        <v>18</v>
      </c>
      <c r="Y14" s="8" t="s">
        <v>19</v>
      </c>
      <c r="Z14" s="8" t="s">
        <v>20</v>
      </c>
    </row>
    <row r="15" spans="3:26" ht="12.75">
      <c r="C15" s="2" t="s">
        <v>3</v>
      </c>
      <c r="D15" s="2" t="s">
        <v>5</v>
      </c>
      <c r="F15" s="2" t="s">
        <v>3</v>
      </c>
      <c r="G15" s="2" t="s">
        <v>8</v>
      </c>
      <c r="H15" s="2"/>
      <c r="I15" s="2"/>
      <c r="J15" s="2" t="s">
        <v>3</v>
      </c>
      <c r="K15" s="2" t="s">
        <v>15</v>
      </c>
      <c r="L15" s="2" t="s">
        <v>15</v>
      </c>
      <c r="M15" s="2" t="s">
        <v>15</v>
      </c>
      <c r="N15" s="2" t="s">
        <v>15</v>
      </c>
      <c r="O15" s="2" t="s">
        <v>15</v>
      </c>
      <c r="P15" s="2" t="s">
        <v>15</v>
      </c>
      <c r="Q15" s="2" t="s">
        <v>15</v>
      </c>
      <c r="R15" s="2" t="s">
        <v>15</v>
      </c>
      <c r="T15" s="2" t="s">
        <v>15</v>
      </c>
      <c r="W15" s="2" t="s">
        <v>3</v>
      </c>
      <c r="X15" s="2" t="s">
        <v>15</v>
      </c>
      <c r="Y15" s="2" t="s">
        <v>15</v>
      </c>
      <c r="Z15" s="2" t="s">
        <v>15</v>
      </c>
    </row>
    <row r="17" spans="3:26" ht="12.75">
      <c r="C17" s="2">
        <v>0</v>
      </c>
      <c r="D17" s="11">
        <f>données!D15</f>
        <v>0</v>
      </c>
      <c r="F17" s="2">
        <v>10</v>
      </c>
      <c r="G17" s="10">
        <f>données!I16</f>
        <v>1.76</v>
      </c>
      <c r="J17" s="2">
        <v>0</v>
      </c>
      <c r="K17" s="12">
        <f aca="true" t="shared" si="0" ref="K17:K26">$G$17*$G$10*D17*$G$12</f>
        <v>0</v>
      </c>
      <c r="T17" s="12">
        <f>SUM(K17:R17)</f>
        <v>0</v>
      </c>
      <c r="W17" s="2">
        <v>0</v>
      </c>
      <c r="X17" s="12">
        <f>T17</f>
        <v>0</v>
      </c>
      <c r="Y17" s="12">
        <f>T43</f>
        <v>0</v>
      </c>
      <c r="Z17" s="12">
        <f>SUM(X17:Y17)</f>
        <v>0</v>
      </c>
    </row>
    <row r="18" spans="3:26" ht="12.75">
      <c r="C18" s="2">
        <v>10</v>
      </c>
      <c r="D18" s="11">
        <f>données!D16</f>
        <v>8</v>
      </c>
      <c r="F18" s="2">
        <v>20</v>
      </c>
      <c r="G18" s="10">
        <f>données!I17</f>
        <v>0.88</v>
      </c>
      <c r="H18" s="5"/>
      <c r="I18" s="5"/>
      <c r="J18" s="2">
        <v>10</v>
      </c>
      <c r="K18" s="12">
        <f t="shared" si="0"/>
        <v>35.2</v>
      </c>
      <c r="L18" s="12">
        <f>$G$18*$G$10*D17*$G$12</f>
        <v>0</v>
      </c>
      <c r="T18" s="12">
        <f>SUM(K18:R18)</f>
        <v>35.2</v>
      </c>
      <c r="W18" s="2">
        <v>10</v>
      </c>
      <c r="X18" s="12">
        <f aca="true" t="shared" si="1" ref="X18:X33">T18</f>
        <v>35.2</v>
      </c>
      <c r="Y18" s="12">
        <f aca="true" t="shared" si="2" ref="Y18:Y33">T44</f>
        <v>134.4</v>
      </c>
      <c r="Z18" s="12">
        <f aca="true" t="shared" si="3" ref="Z18:Z33">SUM(X18:Y18)</f>
        <v>169.60000000000002</v>
      </c>
    </row>
    <row r="19" spans="3:26" ht="12.75">
      <c r="C19" s="2">
        <v>20</v>
      </c>
      <c r="D19" s="11">
        <f>données!D17</f>
        <v>45</v>
      </c>
      <c r="F19" s="2">
        <v>30</v>
      </c>
      <c r="G19" s="10">
        <f>données!I18</f>
        <v>0.66</v>
      </c>
      <c r="H19" s="5"/>
      <c r="I19" s="5"/>
      <c r="J19" s="2">
        <v>20</v>
      </c>
      <c r="K19" s="12">
        <f t="shared" si="0"/>
        <v>198</v>
      </c>
      <c r="L19" s="12">
        <f aca="true" t="shared" si="4" ref="L19:L27">$G$18*$G$10*D18*$G$12</f>
        <v>17.6</v>
      </c>
      <c r="M19" s="12">
        <f>$G$19*$G$10*D17*$G$12</f>
        <v>0</v>
      </c>
      <c r="T19" s="12">
        <f aca="true" t="shared" si="5" ref="T19:T33">SUM(K19:R19)</f>
        <v>215.6</v>
      </c>
      <c r="W19" s="2">
        <v>20</v>
      </c>
      <c r="X19" s="12">
        <f t="shared" si="1"/>
        <v>215.6</v>
      </c>
      <c r="Y19" s="12">
        <f t="shared" si="2"/>
        <v>890.4</v>
      </c>
      <c r="Z19" s="12">
        <f t="shared" si="3"/>
        <v>1106</v>
      </c>
    </row>
    <row r="20" spans="3:26" ht="12.75">
      <c r="C20" s="2">
        <v>30</v>
      </c>
      <c r="D20" s="11">
        <f>données!D18</f>
        <v>12</v>
      </c>
      <c r="F20" s="2">
        <v>40</v>
      </c>
      <c r="G20" s="10">
        <f>données!I19</f>
        <v>1.76</v>
      </c>
      <c r="H20" s="5"/>
      <c r="I20" s="5"/>
      <c r="J20" s="2">
        <v>30</v>
      </c>
      <c r="K20" s="12">
        <f t="shared" si="0"/>
        <v>52.800000000000004</v>
      </c>
      <c r="L20" s="12">
        <f t="shared" si="4"/>
        <v>99</v>
      </c>
      <c r="M20" s="12">
        <f aca="true" t="shared" si="6" ref="M20:M28">$G$19*$G$10*D18*$G$12</f>
        <v>13.200000000000001</v>
      </c>
      <c r="N20" s="12">
        <f>$G$20*$G$10*D17*$G$12</f>
        <v>0</v>
      </c>
      <c r="T20" s="12">
        <f t="shared" si="5"/>
        <v>165</v>
      </c>
      <c r="W20" s="2">
        <v>30</v>
      </c>
      <c r="X20" s="12">
        <f t="shared" si="1"/>
        <v>165</v>
      </c>
      <c r="Y20" s="12">
        <f t="shared" si="2"/>
        <v>1064</v>
      </c>
      <c r="Z20" s="12">
        <f t="shared" si="3"/>
        <v>1229</v>
      </c>
    </row>
    <row r="21" spans="3:26" ht="12.75">
      <c r="C21" s="2">
        <v>40</v>
      </c>
      <c r="D21" s="11">
        <f>données!D19</f>
        <v>7</v>
      </c>
      <c r="F21" s="2">
        <v>50</v>
      </c>
      <c r="G21" s="10">
        <f>données!I20</f>
        <v>2.2</v>
      </c>
      <c r="H21" s="5"/>
      <c r="I21" s="5"/>
      <c r="J21" s="2">
        <v>40</v>
      </c>
      <c r="K21" s="12">
        <f t="shared" si="0"/>
        <v>30.8</v>
      </c>
      <c r="L21" s="12">
        <f t="shared" si="4"/>
        <v>26.400000000000002</v>
      </c>
      <c r="M21" s="12">
        <f t="shared" si="6"/>
        <v>74.25000000000001</v>
      </c>
      <c r="N21" s="12">
        <f aca="true" t="shared" si="7" ref="N21:N29">$G$20*$G$10*D18*$G$12</f>
        <v>35.2</v>
      </c>
      <c r="O21" s="12">
        <f>$G$21*$G$10*D17*$G$12</f>
        <v>0</v>
      </c>
      <c r="T21" s="12">
        <f t="shared" si="5"/>
        <v>166.65000000000003</v>
      </c>
      <c r="W21" s="2">
        <v>40</v>
      </c>
      <c r="X21" s="12">
        <f t="shared" si="1"/>
        <v>166.65000000000003</v>
      </c>
      <c r="Y21" s="12">
        <f t="shared" si="2"/>
        <v>962.5</v>
      </c>
      <c r="Z21" s="12">
        <f t="shared" si="3"/>
        <v>1129.15</v>
      </c>
    </row>
    <row r="22" spans="3:26" ht="12.75">
      <c r="C22" s="2">
        <v>50</v>
      </c>
      <c r="D22" s="11">
        <f>données!D20</f>
        <v>48</v>
      </c>
      <c r="F22" s="2">
        <v>60</v>
      </c>
      <c r="G22" s="10">
        <f>données!I21</f>
        <v>5.28</v>
      </c>
      <c r="H22" s="5"/>
      <c r="I22" s="5"/>
      <c r="J22" s="2">
        <v>50</v>
      </c>
      <c r="K22" s="12">
        <f t="shared" si="0"/>
        <v>211.20000000000002</v>
      </c>
      <c r="L22" s="12">
        <f t="shared" si="4"/>
        <v>15.4</v>
      </c>
      <c r="M22" s="12">
        <f t="shared" si="6"/>
        <v>19.8</v>
      </c>
      <c r="N22" s="12">
        <f t="shared" si="7"/>
        <v>198</v>
      </c>
      <c r="O22" s="12">
        <f aca="true" t="shared" si="8" ref="O22:O30">$G$21*$G$10*D18*$G$12</f>
        <v>44</v>
      </c>
      <c r="P22" s="12">
        <f>$G$22*$G$10*D17*$G$12</f>
        <v>0</v>
      </c>
      <c r="T22" s="12">
        <f t="shared" si="5"/>
        <v>488.40000000000003</v>
      </c>
      <c r="W22" s="2">
        <v>50</v>
      </c>
      <c r="X22" s="12">
        <f t="shared" si="1"/>
        <v>488.40000000000003</v>
      </c>
      <c r="Y22" s="12">
        <f t="shared" si="2"/>
        <v>1374.8</v>
      </c>
      <c r="Z22" s="12">
        <f t="shared" si="3"/>
        <v>1863.2</v>
      </c>
    </row>
    <row r="23" spans="3:26" ht="12.75">
      <c r="C23" s="2">
        <v>60</v>
      </c>
      <c r="D23" s="11">
        <f>données!D21</f>
        <v>15</v>
      </c>
      <c r="F23" s="2">
        <v>70</v>
      </c>
      <c r="G23" s="10">
        <f>données!I22</f>
        <v>6.38</v>
      </c>
      <c r="H23" s="5"/>
      <c r="I23" s="5"/>
      <c r="J23" s="2">
        <v>60</v>
      </c>
      <c r="K23" s="12">
        <f t="shared" si="0"/>
        <v>66</v>
      </c>
      <c r="L23" s="12">
        <f t="shared" si="4"/>
        <v>105.60000000000001</v>
      </c>
      <c r="M23" s="12">
        <f t="shared" si="6"/>
        <v>11.55</v>
      </c>
      <c r="N23" s="12">
        <f t="shared" si="7"/>
        <v>52.800000000000004</v>
      </c>
      <c r="O23" s="12">
        <f t="shared" si="8"/>
        <v>247.50000000000003</v>
      </c>
      <c r="P23" s="12">
        <f aca="true" t="shared" si="9" ref="P23:P31">$G$22*$G$10*D18*$G$12</f>
        <v>105.60000000000001</v>
      </c>
      <c r="Q23" s="12">
        <f>$G$23*$G$10*D17*$G$12</f>
        <v>0</v>
      </c>
      <c r="T23" s="12">
        <f t="shared" si="5"/>
        <v>589.0500000000001</v>
      </c>
      <c r="W23" s="2">
        <v>60</v>
      </c>
      <c r="X23" s="12">
        <f t="shared" si="1"/>
        <v>589.0500000000001</v>
      </c>
      <c r="Y23" s="12">
        <f t="shared" si="2"/>
        <v>1495.1999999999998</v>
      </c>
      <c r="Z23" s="12">
        <f t="shared" si="3"/>
        <v>2084.25</v>
      </c>
    </row>
    <row r="24" spans="3:26" ht="12.75">
      <c r="C24" s="2">
        <v>70</v>
      </c>
      <c r="D24" s="11">
        <f>données!D22</f>
        <v>9</v>
      </c>
      <c r="F24" s="2">
        <v>80</v>
      </c>
      <c r="G24" s="10">
        <f>données!I23</f>
        <v>3.08</v>
      </c>
      <c r="H24" s="5"/>
      <c r="I24" s="5"/>
      <c r="J24" s="2">
        <v>70</v>
      </c>
      <c r="K24" s="12">
        <f t="shared" si="0"/>
        <v>39.6</v>
      </c>
      <c r="L24" s="12">
        <f t="shared" si="4"/>
        <v>33</v>
      </c>
      <c r="M24" s="12">
        <f t="shared" si="6"/>
        <v>79.2</v>
      </c>
      <c r="N24" s="12">
        <f t="shared" si="7"/>
        <v>30.8</v>
      </c>
      <c r="O24" s="12">
        <f t="shared" si="8"/>
        <v>66</v>
      </c>
      <c r="P24" s="12">
        <f t="shared" si="9"/>
        <v>594.0000000000001</v>
      </c>
      <c r="Q24" s="12">
        <f aca="true" t="shared" si="10" ref="Q24:Q32">$G$23*$G$10*D18*$G$12</f>
        <v>127.6</v>
      </c>
      <c r="R24" s="12">
        <f>$G$24*$G$10*D17*$G$12</f>
        <v>0</v>
      </c>
      <c r="T24" s="12">
        <f t="shared" si="5"/>
        <v>970.2000000000002</v>
      </c>
      <c r="W24" s="2">
        <v>70</v>
      </c>
      <c r="X24" s="12">
        <f t="shared" si="1"/>
        <v>970.2000000000002</v>
      </c>
      <c r="Y24" s="12">
        <f t="shared" si="2"/>
        <v>1454.6</v>
      </c>
      <c r="Z24" s="12">
        <f t="shared" si="3"/>
        <v>2424.8</v>
      </c>
    </row>
    <row r="25" spans="3:26" ht="12.75">
      <c r="C25" s="2">
        <v>80</v>
      </c>
      <c r="D25" s="11">
        <f>données!D23</f>
        <v>5</v>
      </c>
      <c r="F25" s="2">
        <v>90</v>
      </c>
      <c r="H25" s="5"/>
      <c r="I25" s="5"/>
      <c r="J25" s="2">
        <v>80</v>
      </c>
      <c r="K25" s="12">
        <f t="shared" si="0"/>
        <v>22</v>
      </c>
      <c r="L25" s="12">
        <f t="shared" si="4"/>
        <v>19.8</v>
      </c>
      <c r="M25" s="12">
        <f t="shared" si="6"/>
        <v>24.750000000000004</v>
      </c>
      <c r="N25" s="12">
        <f t="shared" si="7"/>
        <v>211.20000000000002</v>
      </c>
      <c r="O25" s="12">
        <f t="shared" si="8"/>
        <v>38.5</v>
      </c>
      <c r="P25" s="12">
        <f t="shared" si="9"/>
        <v>158.4</v>
      </c>
      <c r="Q25" s="12">
        <f t="shared" si="10"/>
        <v>717.7499999999999</v>
      </c>
      <c r="R25" s="12">
        <f aca="true" t="shared" si="11" ref="R25:R33">$G$24*$G$10*D18*$G$12</f>
        <v>61.6</v>
      </c>
      <c r="T25" s="12">
        <f t="shared" si="5"/>
        <v>1253.9999999999998</v>
      </c>
      <c r="W25" s="2">
        <v>80</v>
      </c>
      <c r="X25" s="12">
        <f t="shared" si="1"/>
        <v>1253.9999999999998</v>
      </c>
      <c r="Y25" s="12">
        <f t="shared" si="2"/>
        <v>821.8</v>
      </c>
      <c r="Z25" s="12">
        <f t="shared" si="3"/>
        <v>2075.7999999999997</v>
      </c>
    </row>
    <row r="26" spans="3:26" ht="12.75">
      <c r="C26" s="2">
        <v>90</v>
      </c>
      <c r="D26" s="11">
        <f>données!D24</f>
        <v>0</v>
      </c>
      <c r="F26" s="2">
        <v>100</v>
      </c>
      <c r="J26" s="2">
        <v>90</v>
      </c>
      <c r="K26" s="12">
        <f t="shared" si="0"/>
        <v>0</v>
      </c>
      <c r="L26" s="12">
        <f t="shared" si="4"/>
        <v>11</v>
      </c>
      <c r="M26" s="12">
        <f t="shared" si="6"/>
        <v>14.850000000000001</v>
      </c>
      <c r="N26" s="12">
        <f t="shared" si="7"/>
        <v>66</v>
      </c>
      <c r="O26" s="12">
        <f t="shared" si="8"/>
        <v>264</v>
      </c>
      <c r="P26" s="12">
        <f t="shared" si="9"/>
        <v>92.4</v>
      </c>
      <c r="Q26" s="12">
        <f t="shared" si="10"/>
        <v>191.39999999999998</v>
      </c>
      <c r="R26" s="12">
        <f t="shared" si="11"/>
        <v>346.5</v>
      </c>
      <c r="T26" s="12">
        <f t="shared" si="5"/>
        <v>986.15</v>
      </c>
      <c r="W26" s="2">
        <v>90</v>
      </c>
      <c r="X26" s="12">
        <f t="shared" si="1"/>
        <v>986.15</v>
      </c>
      <c r="Y26" s="12">
        <f t="shared" si="2"/>
        <v>571.9</v>
      </c>
      <c r="Z26" s="12">
        <f t="shared" si="3"/>
        <v>1558.05</v>
      </c>
    </row>
    <row r="27" spans="6:26" ht="12.75">
      <c r="F27" s="2">
        <v>110</v>
      </c>
      <c r="J27" s="2">
        <v>100</v>
      </c>
      <c r="L27" s="12">
        <f t="shared" si="4"/>
        <v>0</v>
      </c>
      <c r="M27" s="12">
        <f t="shared" si="6"/>
        <v>8.250000000000002</v>
      </c>
      <c r="N27" s="12">
        <f t="shared" si="7"/>
        <v>39.6</v>
      </c>
      <c r="O27" s="12">
        <f t="shared" si="8"/>
        <v>82.5</v>
      </c>
      <c r="P27" s="12">
        <f t="shared" si="9"/>
        <v>633.6</v>
      </c>
      <c r="Q27" s="12">
        <f t="shared" si="10"/>
        <v>111.65</v>
      </c>
      <c r="R27" s="12">
        <f t="shared" si="11"/>
        <v>92.4</v>
      </c>
      <c r="T27" s="12">
        <f t="shared" si="5"/>
        <v>968</v>
      </c>
      <c r="W27" s="2">
        <v>100</v>
      </c>
      <c r="X27" s="12">
        <f t="shared" si="1"/>
        <v>968</v>
      </c>
      <c r="Y27" s="12">
        <f t="shared" si="2"/>
        <v>526.4</v>
      </c>
      <c r="Z27" s="12">
        <f t="shared" si="3"/>
        <v>1494.4</v>
      </c>
    </row>
    <row r="28" spans="6:26" ht="12.75">
      <c r="F28" s="2">
        <v>120</v>
      </c>
      <c r="J28" s="2">
        <v>110</v>
      </c>
      <c r="M28" s="12">
        <f t="shared" si="6"/>
        <v>0</v>
      </c>
      <c r="N28" s="12">
        <f t="shared" si="7"/>
        <v>22</v>
      </c>
      <c r="O28" s="12">
        <f t="shared" si="8"/>
        <v>49.5</v>
      </c>
      <c r="P28" s="12">
        <f t="shared" si="9"/>
        <v>198.00000000000003</v>
      </c>
      <c r="Q28" s="12">
        <f t="shared" si="10"/>
        <v>765.5999999999999</v>
      </c>
      <c r="R28" s="12">
        <f t="shared" si="11"/>
        <v>53.900000000000006</v>
      </c>
      <c r="T28" s="12">
        <f t="shared" si="5"/>
        <v>1089</v>
      </c>
      <c r="W28" s="2">
        <v>110</v>
      </c>
      <c r="X28" s="12">
        <f t="shared" si="1"/>
        <v>1089</v>
      </c>
      <c r="Y28" s="12">
        <f t="shared" si="2"/>
        <v>177.09999999999997</v>
      </c>
      <c r="Z28" s="12">
        <f t="shared" si="3"/>
        <v>1266.1</v>
      </c>
    </row>
    <row r="29" spans="6:26" ht="12.75">
      <c r="F29" s="2">
        <v>130</v>
      </c>
      <c r="J29" s="2">
        <v>120</v>
      </c>
      <c r="N29" s="12">
        <f t="shared" si="7"/>
        <v>0</v>
      </c>
      <c r="O29" s="12">
        <f t="shared" si="8"/>
        <v>27.5</v>
      </c>
      <c r="P29" s="12">
        <f t="shared" si="9"/>
        <v>118.80000000000001</v>
      </c>
      <c r="Q29" s="12">
        <f t="shared" si="10"/>
        <v>239.24999999999997</v>
      </c>
      <c r="R29" s="12">
        <f t="shared" si="11"/>
        <v>369.6</v>
      </c>
      <c r="T29" s="12">
        <f t="shared" si="5"/>
        <v>755.15</v>
      </c>
      <c r="W29" s="2">
        <v>120</v>
      </c>
      <c r="X29" s="12">
        <f t="shared" si="1"/>
        <v>755.15</v>
      </c>
      <c r="Y29" s="12">
        <f t="shared" si="2"/>
        <v>87.5</v>
      </c>
      <c r="Z29" s="12">
        <f t="shared" si="3"/>
        <v>842.65</v>
      </c>
    </row>
    <row r="30" spans="6:26" ht="12.75">
      <c r="F30" s="2">
        <v>140</v>
      </c>
      <c r="J30" s="2">
        <v>130</v>
      </c>
      <c r="O30" s="12">
        <f t="shared" si="8"/>
        <v>0</v>
      </c>
      <c r="P30" s="12">
        <f t="shared" si="9"/>
        <v>66.00000000000001</v>
      </c>
      <c r="Q30" s="12">
        <f t="shared" si="10"/>
        <v>143.54999999999998</v>
      </c>
      <c r="R30" s="12">
        <f t="shared" si="11"/>
        <v>115.50000000000001</v>
      </c>
      <c r="T30" s="12">
        <f t="shared" si="5"/>
        <v>325.05</v>
      </c>
      <c r="W30" s="2">
        <v>130</v>
      </c>
      <c r="X30" s="12">
        <f t="shared" si="1"/>
        <v>325.05</v>
      </c>
      <c r="Y30" s="12">
        <f t="shared" si="2"/>
        <v>35</v>
      </c>
      <c r="Z30" s="12">
        <f t="shared" si="3"/>
        <v>360.05</v>
      </c>
    </row>
    <row r="31" spans="6:26" ht="12.75">
      <c r="F31" s="2">
        <v>150</v>
      </c>
      <c r="J31" s="2">
        <v>140</v>
      </c>
      <c r="P31" s="12">
        <f t="shared" si="9"/>
        <v>0</v>
      </c>
      <c r="Q31" s="12">
        <f t="shared" si="10"/>
        <v>79.75</v>
      </c>
      <c r="R31" s="12">
        <f t="shared" si="11"/>
        <v>69.3</v>
      </c>
      <c r="T31" s="12">
        <f t="shared" si="5"/>
        <v>149.05</v>
      </c>
      <c r="W31" s="2">
        <v>140</v>
      </c>
      <c r="X31" s="12">
        <f t="shared" si="1"/>
        <v>149.05</v>
      </c>
      <c r="Y31" s="12">
        <f t="shared" si="2"/>
        <v>0</v>
      </c>
      <c r="Z31" s="12">
        <f t="shared" si="3"/>
        <v>149.05</v>
      </c>
    </row>
    <row r="32" spans="6:26" ht="12.75">
      <c r="F32" s="2">
        <v>160</v>
      </c>
      <c r="J32" s="2">
        <v>150</v>
      </c>
      <c r="Q32" s="12">
        <f t="shared" si="10"/>
        <v>0</v>
      </c>
      <c r="R32" s="12">
        <f t="shared" si="11"/>
        <v>38.5</v>
      </c>
      <c r="T32" s="12">
        <f t="shared" si="5"/>
        <v>38.5</v>
      </c>
      <c r="W32" s="2">
        <v>150</v>
      </c>
      <c r="X32" s="12">
        <f t="shared" si="1"/>
        <v>38.5</v>
      </c>
      <c r="Y32" s="12">
        <f t="shared" si="2"/>
        <v>0</v>
      </c>
      <c r="Z32" s="12">
        <f t="shared" si="3"/>
        <v>38.5</v>
      </c>
    </row>
    <row r="33" spans="10:26" ht="12.75">
      <c r="J33" s="2">
        <v>160</v>
      </c>
      <c r="R33" s="12">
        <f t="shared" si="11"/>
        <v>0</v>
      </c>
      <c r="T33" s="12">
        <f t="shared" si="5"/>
        <v>0</v>
      </c>
      <c r="W33" s="2">
        <v>160</v>
      </c>
      <c r="X33" s="12">
        <f t="shared" si="1"/>
        <v>0</v>
      </c>
      <c r="Y33" s="12">
        <f t="shared" si="2"/>
        <v>0</v>
      </c>
      <c r="Z33" s="12">
        <f t="shared" si="3"/>
        <v>0</v>
      </c>
    </row>
    <row r="34" spans="23:26" ht="12.75">
      <c r="W34" s="19"/>
      <c r="X34" s="13"/>
      <c r="Y34" s="13"/>
      <c r="Z34" s="13"/>
    </row>
    <row r="40" spans="6:20" ht="25.5">
      <c r="F40" s="3" t="s">
        <v>6</v>
      </c>
      <c r="G40" s="8" t="s">
        <v>41</v>
      </c>
      <c r="J40" s="3" t="s">
        <v>2</v>
      </c>
      <c r="K40" s="8" t="s">
        <v>33</v>
      </c>
      <c r="L40" s="8" t="s">
        <v>34</v>
      </c>
      <c r="M40" s="8" t="s">
        <v>35</v>
      </c>
      <c r="N40" s="8" t="s">
        <v>36</v>
      </c>
      <c r="O40" s="8" t="s">
        <v>37</v>
      </c>
      <c r="P40" s="8" t="s">
        <v>38</v>
      </c>
      <c r="Q40" s="8" t="s">
        <v>39</v>
      </c>
      <c r="R40" s="8" t="s">
        <v>40</v>
      </c>
      <c r="T40" s="8" t="s">
        <v>16</v>
      </c>
    </row>
    <row r="41" spans="6:20" ht="12.75">
      <c r="F41" s="2" t="s">
        <v>3</v>
      </c>
      <c r="G41" s="2" t="s">
        <v>8</v>
      </c>
      <c r="J41" s="2" t="s">
        <v>3</v>
      </c>
      <c r="K41" s="2" t="s">
        <v>15</v>
      </c>
      <c r="L41" s="2" t="s">
        <v>15</v>
      </c>
      <c r="M41" s="2" t="s">
        <v>15</v>
      </c>
      <c r="N41" s="2" t="s">
        <v>15</v>
      </c>
      <c r="O41" s="2" t="s">
        <v>15</v>
      </c>
      <c r="P41" s="2" t="s">
        <v>15</v>
      </c>
      <c r="Q41" s="2" t="s">
        <v>15</v>
      </c>
      <c r="R41" s="2" t="s">
        <v>15</v>
      </c>
      <c r="T41" s="2" t="s">
        <v>15</v>
      </c>
    </row>
    <row r="43" spans="6:20" ht="12.75">
      <c r="F43" s="2">
        <v>10</v>
      </c>
      <c r="G43" s="10">
        <f>données!J16</f>
        <v>6.72</v>
      </c>
      <c r="J43" s="2">
        <v>0</v>
      </c>
      <c r="K43" s="12">
        <f>$G$43*$G$10*D17*$G$12</f>
        <v>0</v>
      </c>
      <c r="T43" s="12">
        <f>SUM(K43:R43)</f>
        <v>0</v>
      </c>
    </row>
    <row r="44" spans="6:20" ht="12.75">
      <c r="F44" s="2">
        <v>20</v>
      </c>
      <c r="G44" s="10">
        <f>données!J17</f>
        <v>8.96</v>
      </c>
      <c r="J44" s="2">
        <v>10</v>
      </c>
      <c r="K44" s="12">
        <f aca="true" t="shared" si="12" ref="K44:K52">$G$43*$G$10*D18*$G$12</f>
        <v>134.4</v>
      </c>
      <c r="L44" s="12">
        <f>$G$43*$G$10*D17*$G$12</f>
        <v>0</v>
      </c>
      <c r="T44" s="12">
        <f aca="true" t="shared" si="13" ref="T44:T59">SUM(K44:R44)</f>
        <v>134.4</v>
      </c>
    </row>
    <row r="45" spans="6:20" ht="12.75">
      <c r="F45" s="2">
        <v>30</v>
      </c>
      <c r="G45" s="10">
        <f>données!J18</f>
        <v>5.32</v>
      </c>
      <c r="J45" s="2">
        <v>20</v>
      </c>
      <c r="K45" s="12">
        <f t="shared" si="12"/>
        <v>756</v>
      </c>
      <c r="L45" s="12">
        <f aca="true" t="shared" si="14" ref="L45:L53">$G$43*$G$10*D18*$G$12</f>
        <v>134.4</v>
      </c>
      <c r="M45" s="12">
        <f>$G$45*$G$10*D17*$G$12</f>
        <v>0</v>
      </c>
      <c r="T45" s="12">
        <f t="shared" si="13"/>
        <v>890.4</v>
      </c>
    </row>
    <row r="46" spans="6:20" ht="12.75">
      <c r="F46" s="2">
        <v>40</v>
      </c>
      <c r="G46" s="10">
        <f>données!J19</f>
        <v>2.24</v>
      </c>
      <c r="J46" s="2">
        <v>30</v>
      </c>
      <c r="K46" s="12">
        <f t="shared" si="12"/>
        <v>201.59999999999997</v>
      </c>
      <c r="L46" s="12">
        <f t="shared" si="14"/>
        <v>756</v>
      </c>
      <c r="M46" s="12">
        <f aca="true" t="shared" si="15" ref="M46:M54">$G$45*$G$10*D18*$G$12</f>
        <v>106.4</v>
      </c>
      <c r="N46" s="12">
        <f>$G$46*$G$10*D17*$G$12</f>
        <v>0</v>
      </c>
      <c r="T46" s="12">
        <f t="shared" si="13"/>
        <v>1064</v>
      </c>
    </row>
    <row r="47" spans="6:20" ht="12.75">
      <c r="F47" s="2">
        <v>50</v>
      </c>
      <c r="G47" s="10">
        <f>données!J20</f>
        <v>1.96</v>
      </c>
      <c r="J47" s="2">
        <v>40</v>
      </c>
      <c r="K47" s="12">
        <f t="shared" si="12"/>
        <v>117.6</v>
      </c>
      <c r="L47" s="12">
        <f t="shared" si="14"/>
        <v>201.59999999999997</v>
      </c>
      <c r="M47" s="12">
        <f t="shared" si="15"/>
        <v>598.5</v>
      </c>
      <c r="N47" s="12">
        <f aca="true" t="shared" si="16" ref="N47:N55">$G$46*$G$10*D18*$G$12</f>
        <v>44.80000000000001</v>
      </c>
      <c r="O47" s="12">
        <f>$G$47*$G$10*D17*$G$12</f>
        <v>0</v>
      </c>
      <c r="T47" s="12">
        <f t="shared" si="13"/>
        <v>962.5</v>
      </c>
    </row>
    <row r="48" spans="6:20" ht="12.75">
      <c r="F48" s="2">
        <v>60</v>
      </c>
      <c r="G48" s="10">
        <f>données!J21</f>
        <v>2.8</v>
      </c>
      <c r="J48" s="2">
        <v>50</v>
      </c>
      <c r="K48" s="12">
        <f t="shared" si="12"/>
        <v>806.3999999999999</v>
      </c>
      <c r="L48" s="12">
        <f t="shared" si="14"/>
        <v>117.6</v>
      </c>
      <c r="M48" s="12">
        <f t="shared" si="15"/>
        <v>159.6</v>
      </c>
      <c r="N48" s="12">
        <f t="shared" si="16"/>
        <v>252.00000000000006</v>
      </c>
      <c r="O48" s="12">
        <f aca="true" t="shared" si="17" ref="O48:O56">$G$47*$G$10*D18*$G$12</f>
        <v>39.199999999999996</v>
      </c>
      <c r="P48" s="12">
        <f>$G$48*$G$10*D17*$G$12</f>
        <v>0</v>
      </c>
      <c r="Q48" s="18"/>
      <c r="R48" s="18"/>
      <c r="T48" s="12">
        <f t="shared" si="13"/>
        <v>1374.8</v>
      </c>
    </row>
    <row r="49" spans="6:20" ht="12.75">
      <c r="F49" s="2">
        <v>70</v>
      </c>
      <c r="J49" s="2">
        <v>60</v>
      </c>
      <c r="K49" s="12">
        <f t="shared" si="12"/>
        <v>252</v>
      </c>
      <c r="L49" s="12">
        <f t="shared" si="14"/>
        <v>806.3999999999999</v>
      </c>
      <c r="M49" s="12">
        <f t="shared" si="15"/>
        <v>93.10000000000001</v>
      </c>
      <c r="N49" s="12">
        <f t="shared" si="16"/>
        <v>67.20000000000002</v>
      </c>
      <c r="O49" s="12">
        <f t="shared" si="17"/>
        <v>220.49999999999997</v>
      </c>
      <c r="P49" s="12">
        <f aca="true" t="shared" si="18" ref="P49:P57">$G$48*$G$10*D18*$G$12</f>
        <v>56</v>
      </c>
      <c r="Q49" s="13"/>
      <c r="R49" s="18"/>
      <c r="T49" s="12">
        <f t="shared" si="13"/>
        <v>1495.1999999999998</v>
      </c>
    </row>
    <row r="50" spans="6:20" ht="12.75">
      <c r="F50" s="2">
        <v>80</v>
      </c>
      <c r="J50" s="2">
        <v>70</v>
      </c>
      <c r="K50" s="12">
        <f t="shared" si="12"/>
        <v>151.2</v>
      </c>
      <c r="L50" s="12">
        <f t="shared" si="14"/>
        <v>252</v>
      </c>
      <c r="M50" s="12">
        <f t="shared" si="15"/>
        <v>638.4</v>
      </c>
      <c r="N50" s="12">
        <f t="shared" si="16"/>
        <v>39.20000000000001</v>
      </c>
      <c r="O50" s="12">
        <f t="shared" si="17"/>
        <v>58.8</v>
      </c>
      <c r="P50" s="12">
        <f t="shared" si="18"/>
        <v>315</v>
      </c>
      <c r="Q50" s="13"/>
      <c r="R50" s="13"/>
      <c r="T50" s="12">
        <f t="shared" si="13"/>
        <v>1454.6</v>
      </c>
    </row>
    <row r="51" spans="6:20" ht="12.75">
      <c r="F51" s="2">
        <v>90</v>
      </c>
      <c r="J51" s="2">
        <v>80</v>
      </c>
      <c r="K51" s="12">
        <f t="shared" si="12"/>
        <v>84</v>
      </c>
      <c r="L51" s="12">
        <f t="shared" si="14"/>
        <v>151.2</v>
      </c>
      <c r="M51" s="12">
        <f t="shared" si="15"/>
        <v>199.5</v>
      </c>
      <c r="N51" s="12">
        <f t="shared" si="16"/>
        <v>268.80000000000007</v>
      </c>
      <c r="O51" s="12">
        <f t="shared" si="17"/>
        <v>34.300000000000004</v>
      </c>
      <c r="P51" s="12">
        <f t="shared" si="18"/>
        <v>84</v>
      </c>
      <c r="Q51" s="13"/>
      <c r="R51" s="13"/>
      <c r="T51" s="12">
        <f t="shared" si="13"/>
        <v>821.8</v>
      </c>
    </row>
    <row r="52" spans="6:20" ht="12.75">
      <c r="F52" s="2">
        <v>100</v>
      </c>
      <c r="J52" s="2">
        <v>90</v>
      </c>
      <c r="K52" s="12">
        <f t="shared" si="12"/>
        <v>0</v>
      </c>
      <c r="L52" s="12">
        <f t="shared" si="14"/>
        <v>84</v>
      </c>
      <c r="M52" s="12">
        <f t="shared" si="15"/>
        <v>119.69999999999999</v>
      </c>
      <c r="N52" s="12">
        <f t="shared" si="16"/>
        <v>84.00000000000001</v>
      </c>
      <c r="O52" s="12">
        <f t="shared" si="17"/>
        <v>235.2</v>
      </c>
      <c r="P52" s="12">
        <f t="shared" si="18"/>
        <v>49</v>
      </c>
      <c r="Q52" s="13"/>
      <c r="R52" s="13"/>
      <c r="T52" s="12">
        <f t="shared" si="13"/>
        <v>571.9</v>
      </c>
    </row>
    <row r="53" spans="6:20" ht="12.75">
      <c r="F53" s="2">
        <v>110</v>
      </c>
      <c r="J53" s="2">
        <v>100</v>
      </c>
      <c r="L53" s="12">
        <f t="shared" si="14"/>
        <v>0</v>
      </c>
      <c r="M53" s="12">
        <f t="shared" si="15"/>
        <v>66.5</v>
      </c>
      <c r="N53" s="12">
        <f t="shared" si="16"/>
        <v>50.40000000000001</v>
      </c>
      <c r="O53" s="12">
        <f t="shared" si="17"/>
        <v>73.5</v>
      </c>
      <c r="P53" s="12">
        <f t="shared" si="18"/>
        <v>336</v>
      </c>
      <c r="Q53" s="13"/>
      <c r="R53" s="13"/>
      <c r="T53" s="12">
        <f t="shared" si="13"/>
        <v>526.4</v>
      </c>
    </row>
    <row r="54" spans="6:20" ht="12.75">
      <c r="F54" s="2">
        <v>120</v>
      </c>
      <c r="J54" s="2">
        <v>110</v>
      </c>
      <c r="M54" s="12">
        <f t="shared" si="15"/>
        <v>0</v>
      </c>
      <c r="N54" s="12">
        <f t="shared" si="16"/>
        <v>28.000000000000004</v>
      </c>
      <c r="O54" s="12">
        <f t="shared" si="17"/>
        <v>44.099999999999994</v>
      </c>
      <c r="P54" s="12">
        <f t="shared" si="18"/>
        <v>104.99999999999999</v>
      </c>
      <c r="Q54" s="13"/>
      <c r="R54" s="13"/>
      <c r="T54" s="12">
        <f t="shared" si="13"/>
        <v>177.09999999999997</v>
      </c>
    </row>
    <row r="55" spans="6:20" ht="12.75">
      <c r="F55" s="2">
        <v>130</v>
      </c>
      <c r="J55" s="2">
        <v>120</v>
      </c>
      <c r="N55" s="12">
        <f t="shared" si="16"/>
        <v>0</v>
      </c>
      <c r="O55" s="12">
        <f t="shared" si="17"/>
        <v>24.5</v>
      </c>
      <c r="P55" s="12">
        <f t="shared" si="18"/>
        <v>63</v>
      </c>
      <c r="Q55" s="13"/>
      <c r="R55" s="13"/>
      <c r="T55" s="12">
        <f t="shared" si="13"/>
        <v>87.5</v>
      </c>
    </row>
    <row r="56" spans="6:20" ht="12.75">
      <c r="F56" s="2">
        <v>140</v>
      </c>
      <c r="J56" s="2">
        <v>130</v>
      </c>
      <c r="O56" s="12">
        <f t="shared" si="17"/>
        <v>0</v>
      </c>
      <c r="P56" s="12">
        <f t="shared" si="18"/>
        <v>35</v>
      </c>
      <c r="Q56" s="18"/>
      <c r="R56" s="13"/>
      <c r="T56" s="12">
        <f t="shared" si="13"/>
        <v>35</v>
      </c>
    </row>
    <row r="57" spans="6:20" ht="12.75">
      <c r="F57" s="2">
        <v>150</v>
      </c>
      <c r="J57" s="2">
        <v>140</v>
      </c>
      <c r="P57" s="12">
        <f t="shared" si="18"/>
        <v>0</v>
      </c>
      <c r="Q57" s="18"/>
      <c r="R57" s="18"/>
      <c r="T57" s="12">
        <f t="shared" si="13"/>
        <v>0</v>
      </c>
    </row>
    <row r="58" spans="10:20" ht="12.75">
      <c r="J58" s="2">
        <v>150</v>
      </c>
      <c r="T58" s="12">
        <f t="shared" si="13"/>
        <v>0</v>
      </c>
    </row>
    <row r="59" spans="10:20" ht="12.75">
      <c r="J59" s="2">
        <v>160</v>
      </c>
      <c r="T59" s="12">
        <f t="shared" si="13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F18"/>
  <sheetViews>
    <sheetView zoomScale="75" zoomScaleNormal="75" workbookViewId="0" topLeftCell="A4">
      <selection activeCell="B5" sqref="B5"/>
    </sheetView>
  </sheetViews>
  <sheetFormatPr defaultColWidth="9.140625" defaultRowHeight="12.75"/>
  <cols>
    <col min="1" max="1" width="18.28125" style="24" customWidth="1"/>
    <col min="2" max="2" width="9.140625" style="24" customWidth="1"/>
    <col min="3" max="3" width="13.28125" style="24" customWidth="1"/>
    <col min="4" max="4" width="12.57421875" style="24" bestFit="1" customWidth="1"/>
    <col min="5" max="16384" width="9.140625" style="24" customWidth="1"/>
  </cols>
  <sheetData>
    <row r="5" ht="20.25">
      <c r="B5" s="1" t="s">
        <v>43</v>
      </c>
    </row>
    <row r="7" ht="12.75" customHeight="1"/>
    <row r="8" spans="3:5" ht="12.75" customHeight="1">
      <c r="C8" s="25" t="s">
        <v>48</v>
      </c>
      <c r="D8" s="35">
        <v>3575</v>
      </c>
      <c r="E8" s="21" t="s">
        <v>15</v>
      </c>
    </row>
    <row r="9" spans="3:5" ht="12.75" customHeight="1">
      <c r="C9" s="25" t="s">
        <v>44</v>
      </c>
      <c r="D9" s="26">
        <v>0.01</v>
      </c>
      <c r="E9" s="24" t="s">
        <v>13</v>
      </c>
    </row>
    <row r="10" spans="1:5" ht="12.75" customHeight="1">
      <c r="A10" s="25"/>
      <c r="B10" s="27"/>
      <c r="C10" s="25" t="s">
        <v>49</v>
      </c>
      <c r="D10" s="26">
        <v>0.01</v>
      </c>
      <c r="E10" s="24" t="s">
        <v>46</v>
      </c>
    </row>
    <row r="11" spans="1:2" ht="12.75" customHeight="1">
      <c r="A11" s="25"/>
      <c r="B11" s="27"/>
    </row>
    <row r="12" spans="3:4" ht="12.75" customHeight="1">
      <c r="C12" s="25" t="s">
        <v>50</v>
      </c>
      <c r="D12" s="28" t="s">
        <v>45</v>
      </c>
    </row>
    <row r="13" ht="12.75" customHeight="1"/>
    <row r="14" spans="3:6" ht="16.5" customHeight="1">
      <c r="C14" s="25" t="s">
        <v>47</v>
      </c>
      <c r="D14" s="30">
        <v>1.0527732101695766</v>
      </c>
      <c r="E14" s="21" t="s">
        <v>23</v>
      </c>
      <c r="F14" s="34" t="s">
        <v>53</v>
      </c>
    </row>
    <row r="15" ht="12.75">
      <c r="D15" s="32"/>
    </row>
    <row r="16" spans="3:5" ht="12.75">
      <c r="C16" s="25" t="s">
        <v>51</v>
      </c>
      <c r="D16" s="31">
        <f>D14/4</f>
        <v>0.26319330254239415</v>
      </c>
      <c r="E16" s="24" t="s">
        <v>23</v>
      </c>
    </row>
    <row r="17" ht="12.75">
      <c r="D17" s="32"/>
    </row>
    <row r="18" spans="3:5" ht="12.75">
      <c r="C18" s="25" t="s">
        <v>52</v>
      </c>
      <c r="D18" s="33">
        <f>1000*(1/D10)*(D14/4)^(2/3)*D9^(1/2)*(PI()*(D14/2)^2)</f>
        <v>3575.000336615113</v>
      </c>
      <c r="E18" s="24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Cécile Picouet</cp:lastModifiedBy>
  <cp:lastPrinted>2000-11-14T09:46:23Z</cp:lastPrinted>
  <dcterms:created xsi:type="dcterms:W3CDTF">2000-11-12T19:37:42Z</dcterms:created>
  <dcterms:modified xsi:type="dcterms:W3CDTF">2002-07-29T11:31:42Z</dcterms:modified>
  <cp:category/>
  <cp:version/>
  <cp:contentType/>
  <cp:contentStatus/>
</cp:coreProperties>
</file>